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15" windowWidth="19455" windowHeight="6855" activeTab="4"/>
  </bookViews>
  <sheets>
    <sheet name="Додаток 1" sheetId="6" r:id="rId1"/>
    <sheet name="Додаток2" sheetId="4" r:id="rId2"/>
    <sheet name="Додатки 3-6" sheetId="1" r:id="rId3"/>
    <sheet name="Додаток 7" sheetId="2" r:id="rId4"/>
    <sheet name="Додатки 8-9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xlnm.Print_Area" localSheetId="0">#REF!</definedName>
    <definedName name="__xlnm.Print_Area">#REF!</definedName>
    <definedName name="__xlnm.Print_Titles" localSheetId="0">(#REF!,#REF!)</definedName>
    <definedName name="__xlnm.Print_Titles">(#REF!,#REF!)</definedName>
    <definedName name="_gvp14" localSheetId="0">[2]рік!#REF!</definedName>
    <definedName name="_gvp14">[2]рік!#REF!</definedName>
    <definedName name="_gvp2" localSheetId="0">[2]рік!#REF!</definedName>
    <definedName name="_gvp2">[2]рік!#REF!</definedName>
    <definedName name="A1048999" localSheetId="0">'[1]1_Структура по елементах'!#REF!</definedName>
    <definedName name="A1048999">'[1]1_Структура по елементах'!#REF!</definedName>
    <definedName name="A1049000" localSheetId="0">'[1]1_Структура по елементах'!#REF!</definedName>
    <definedName name="A1049000">'[1]1_Структура по елементах'!#REF!</definedName>
    <definedName name="A1049999" localSheetId="0">'[1]1_Структура по елементах'!#REF!</definedName>
    <definedName name="A1049999">'[1]1_Структура по елементах'!#REF!</definedName>
    <definedName name="A1050000" localSheetId="0">'[1]1_Структура по елементах'!#REF!</definedName>
    <definedName name="A1050000">'[1]1_Структура по елементах'!#REF!</definedName>
    <definedName name="A1060000" localSheetId="0">'[1]1_Структура по елементах'!#REF!</definedName>
    <definedName name="A1060000">'[1]1_Структура по елементах'!#REF!</definedName>
    <definedName name="A1999999" localSheetId="0">'[1]1_Структура по елементах'!#REF!</definedName>
    <definedName name="A1999999">'[1]1_Структура по елементах'!#REF!</definedName>
    <definedName name="A2000021" localSheetId="0">'[1]1_Структура по елементах'!#REF!</definedName>
    <definedName name="A2000021">'[1]1_Структура по елементах'!#REF!</definedName>
    <definedName name="A6000000" localSheetId="0">'[1]1_Структура по елементах'!#REF!</definedName>
    <definedName name="A6000000">'[1]1_Структура по елементах'!#REF!</definedName>
    <definedName name="AccessDatabase" hidden="1">"C:\WINDOWS\Рабочий стол\Робота Лутчина\Ltke2new\Ltke22.mdb"</definedName>
    <definedName name="Button_21">"Ltke22_LTKE1_0798__3__Таблица"</definedName>
    <definedName name="chel20">[2]рік!#REF!</definedName>
    <definedName name="Excel_BuiltIn_Print_Area_1">#REF!</definedName>
    <definedName name="Excel_BuiltIn_Print_Area_3" localSheetId="0">#REF!</definedName>
    <definedName name="Excel_BuiltIn_Print_Area_3">#REF!</definedName>
    <definedName name="Excel_BuiltIn_Print_Area_9" localSheetId="0">#REF!</definedName>
    <definedName name="Excel_BuiltIn_Print_Area_9">#REF!</definedName>
    <definedName name="fdf" localSheetId="0">#REF!</definedName>
    <definedName name="fdf">#REF!</definedName>
    <definedName name="fsdgfag" localSheetId="0">#REF!</definedName>
    <definedName name="fsdgfag">#REF!</definedName>
    <definedName name="Ltke22_LTKE1_0798__3__Таблица" localSheetId="0">#REF!</definedName>
    <definedName name="Ltke22_LTKE1_0798__3__Таблица">#REF!</definedName>
    <definedName name="QКТМ" localSheetId="0">[2]рік!#REF!</definedName>
    <definedName name="QКТМ">[2]рік!#REF!</definedName>
    <definedName name="QКТМ1" localSheetId="0">[2]рік!#REF!</definedName>
    <definedName name="QКТМ1">[2]рік!#REF!</definedName>
    <definedName name="Qрозрах" localSheetId="0">[2]рік!#REF!</definedName>
    <definedName name="Qрозрах">[2]рік!#REF!</definedName>
    <definedName name="SHARDER_FORMULA_12_233_11_233_7">ROUND(#REF!/#REF!*100,2)</definedName>
    <definedName name="Skk">[6]рік!#REF!</definedName>
    <definedName name="tgfaf" localSheetId="0">#REF!</definedName>
    <definedName name="tgfaf">#REF!</definedName>
    <definedName name="voda100">[2]рік!#REF!</definedName>
    <definedName name="xff1">'[1]1_Структура по елементах'!#REF!</definedName>
    <definedName name="xgg">'[1]1_Структура по елементах'!#REF!</definedName>
    <definedName name="xgg1">'[1]1_Структура по елементах'!#REF!</definedName>
    <definedName name="xxx1">'[1]1_Структура по елементах'!#REF!</definedName>
    <definedName name="zzz1">'[1]1_Структура по елементах'!#REF!</definedName>
    <definedName name="Бюдж1">[2]рік!#REF!</definedName>
    <definedName name="Бюдж2">[2]рік!#REF!</definedName>
    <definedName name="Д" localSheetId="0">#REF!</definedName>
    <definedName name="Д">#REF!</definedName>
    <definedName name="Інші1">[2]рік!#REF!</definedName>
    <definedName name="Інші2">[2]рік!#REF!</definedName>
    <definedName name="клімат1">[2]рік!#REF!</definedName>
    <definedName name="клімат2">[2]рік!#REF!</definedName>
    <definedName name="клімат3">[2]рік!#REF!</definedName>
    <definedName name="КТМ1">[2]рік!#REF!</definedName>
    <definedName name="КТМ2">[2]рік!#REF!</definedName>
    <definedName name="КТМ3">[2]рік!#REF!</definedName>
    <definedName name="_xlnm.Print_Area" localSheetId="2">'Додатки 3-6'!$B$143:$I$188</definedName>
    <definedName name="_xlnm.Print_Area" localSheetId="4">'Додатки 8-9'!$C$3:$F$27</definedName>
    <definedName name="_xlnm.Print_Area" localSheetId="0">'Додаток 1'!$B$2:$S$64</definedName>
    <definedName name="_xlnm.Print_Area" localSheetId="3">'Додаток 7'!$C$2:$H$35</definedName>
    <definedName name="Розр1">[2]рік!#REF!</definedName>
    <definedName name="Розр2">[2]рік!#REF!</definedName>
    <definedName name="Розр3">[2]рік!#REF!</definedName>
  </definedNames>
  <calcPr calcId="125725"/>
</workbook>
</file>

<file path=xl/calcChain.xml><?xml version="1.0" encoding="utf-8"?>
<calcChain xmlns="http://schemas.openxmlformats.org/spreadsheetml/2006/main">
  <c r="E86" i="4"/>
  <c r="D86"/>
  <c r="D87" s="1"/>
  <c r="F82"/>
  <c r="F78"/>
  <c r="F74"/>
  <c r="F70"/>
  <c r="F66"/>
  <c r="F61"/>
  <c r="F57"/>
  <c r="F52"/>
  <c r="F48"/>
  <c r="F44"/>
  <c r="F40"/>
  <c r="F36"/>
  <c r="F32"/>
  <c r="F29"/>
  <c r="F28"/>
  <c r="F23"/>
  <c r="F21"/>
  <c r="F86" s="1"/>
  <c r="F43" i="3"/>
  <c r="E43"/>
  <c r="F42"/>
  <c r="F47" s="1"/>
  <c r="E42"/>
  <c r="E47" s="1"/>
  <c r="F20"/>
  <c r="E20"/>
  <c r="F19"/>
  <c r="E19"/>
  <c r="F18"/>
  <c r="E18"/>
  <c r="F17"/>
  <c r="E17"/>
  <c r="F16"/>
  <c r="E16"/>
  <c r="F15"/>
  <c r="E15"/>
  <c r="E31" i="2"/>
  <c r="F31" s="1"/>
  <c r="H27"/>
  <c r="G27"/>
  <c r="F27"/>
  <c r="E27"/>
  <c r="H26"/>
  <c r="G26"/>
  <c r="F26"/>
  <c r="E26"/>
  <c r="H25"/>
  <c r="G25"/>
  <c r="F25"/>
  <c r="E25"/>
  <c r="H24"/>
  <c r="G24"/>
  <c r="F24"/>
  <c r="E24"/>
  <c r="H23"/>
  <c r="G23"/>
  <c r="F23"/>
  <c r="E23"/>
  <c r="H22"/>
  <c r="G22"/>
  <c r="F22"/>
  <c r="E22"/>
  <c r="H21"/>
  <c r="G21"/>
  <c r="F21"/>
  <c r="E21"/>
  <c r="H20"/>
  <c r="G20"/>
  <c r="F20"/>
  <c r="E20"/>
  <c r="H19"/>
  <c r="G19"/>
  <c r="H18"/>
  <c r="G18"/>
  <c r="H17"/>
  <c r="G17"/>
  <c r="F17"/>
  <c r="E17"/>
  <c r="H16"/>
  <c r="G16"/>
  <c r="F16"/>
  <c r="E16"/>
  <c r="H15"/>
  <c r="G15"/>
  <c r="F15"/>
  <c r="E15"/>
  <c r="H14"/>
  <c r="G14"/>
  <c r="F14"/>
  <c r="E14"/>
  <c r="H13"/>
  <c r="G13"/>
  <c r="F13"/>
  <c r="E13"/>
  <c r="H182" i="1"/>
  <c r="F182"/>
  <c r="D182"/>
  <c r="H131"/>
  <c r="F131"/>
  <c r="D131"/>
  <c r="H124"/>
  <c r="F124"/>
  <c r="D124"/>
  <c r="H122"/>
  <c r="F122"/>
  <c r="D122"/>
  <c r="H121"/>
  <c r="F121"/>
  <c r="D121"/>
  <c r="H120"/>
  <c r="F120"/>
  <c r="D120"/>
  <c r="H119"/>
  <c r="F119"/>
  <c r="D119"/>
  <c r="H118"/>
  <c r="F118"/>
  <c r="D118"/>
  <c r="H117"/>
  <c r="F117"/>
  <c r="D117"/>
  <c r="H116"/>
  <c r="F116"/>
  <c r="D116"/>
  <c r="H115"/>
  <c r="F115"/>
  <c r="D115"/>
  <c r="H114"/>
  <c r="F114"/>
  <c r="D114"/>
  <c r="H113"/>
  <c r="F113"/>
  <c r="D113"/>
  <c r="H112"/>
  <c r="F112"/>
  <c r="D112"/>
  <c r="H111"/>
  <c r="F111"/>
  <c r="D111"/>
  <c r="H110"/>
  <c r="F110"/>
  <c r="D110"/>
  <c r="H109"/>
  <c r="F109"/>
  <c r="D109"/>
  <c r="H108"/>
  <c r="F108"/>
  <c r="D108"/>
  <c r="H107"/>
  <c r="H123" s="1"/>
  <c r="H127" s="1"/>
  <c r="F107"/>
  <c r="F123" s="1"/>
  <c r="F127" s="1"/>
  <c r="D107"/>
  <c r="D123" s="1"/>
  <c r="D127" s="1"/>
  <c r="H89"/>
  <c r="F89"/>
  <c r="D89"/>
  <c r="H84"/>
  <c r="F84"/>
  <c r="D84"/>
  <c r="H83"/>
  <c r="F83"/>
  <c r="D83"/>
  <c r="H82"/>
  <c r="F82"/>
  <c r="D82"/>
  <c r="H80"/>
  <c r="F80"/>
  <c r="D80"/>
  <c r="H79"/>
  <c r="F79"/>
  <c r="D79"/>
  <c r="H78"/>
  <c r="F78"/>
  <c r="D78"/>
  <c r="H77"/>
  <c r="F77"/>
  <c r="D77"/>
  <c r="H76"/>
  <c r="F76"/>
  <c r="D76"/>
  <c r="H75"/>
  <c r="F75"/>
  <c r="D75"/>
  <c r="H74"/>
  <c r="F74"/>
  <c r="D74"/>
  <c r="H73"/>
  <c r="F73"/>
  <c r="D73"/>
  <c r="H72"/>
  <c r="F72"/>
  <c r="D72"/>
  <c r="H71"/>
  <c r="F71"/>
  <c r="D71"/>
  <c r="H70"/>
  <c r="F70"/>
  <c r="D70"/>
  <c r="H69"/>
  <c r="F69"/>
  <c r="D69"/>
  <c r="H68"/>
  <c r="F68"/>
  <c r="D68"/>
  <c r="H67"/>
  <c r="F67"/>
  <c r="D67"/>
  <c r="H66"/>
  <c r="F66"/>
  <c r="D66"/>
  <c r="H65"/>
  <c r="F65"/>
  <c r="D65"/>
  <c r="H64"/>
  <c r="F64"/>
  <c r="D64"/>
  <c r="H63"/>
  <c r="F63"/>
  <c r="D63"/>
  <c r="H62"/>
  <c r="H81" s="1"/>
  <c r="H85" s="1"/>
  <c r="F62"/>
  <c r="F81" s="1"/>
  <c r="F85" s="1"/>
  <c r="D62"/>
  <c r="D81" s="1"/>
  <c r="D85" s="1"/>
  <c r="H43"/>
  <c r="I126" s="1"/>
  <c r="F43"/>
  <c r="D43"/>
  <c r="E126" s="1"/>
  <c r="H38"/>
  <c r="H177" s="1"/>
  <c r="I177" s="1"/>
  <c r="F38"/>
  <c r="F177" s="1"/>
  <c r="G177" s="1"/>
  <c r="D38"/>
  <c r="D177" s="1"/>
  <c r="E177" s="1"/>
  <c r="H37"/>
  <c r="H176" s="1"/>
  <c r="F37"/>
  <c r="F176" s="1"/>
  <c r="D37"/>
  <c r="D176" s="1"/>
  <c r="H36"/>
  <c r="F36"/>
  <c r="D36"/>
  <c r="H34"/>
  <c r="H173" s="1"/>
  <c r="F34"/>
  <c r="F173" s="1"/>
  <c r="D34"/>
  <c r="D173" s="1"/>
  <c r="H33"/>
  <c r="H172" s="1"/>
  <c r="I172" s="1"/>
  <c r="F33"/>
  <c r="F172" s="1"/>
  <c r="G172" s="1"/>
  <c r="D33"/>
  <c r="D172" s="1"/>
  <c r="E172" s="1"/>
  <c r="H32"/>
  <c r="H171" s="1"/>
  <c r="I171" s="1"/>
  <c r="F32"/>
  <c r="F171" s="1"/>
  <c r="G171" s="1"/>
  <c r="D32"/>
  <c r="D171" s="1"/>
  <c r="E171" s="1"/>
  <c r="H31"/>
  <c r="H170" s="1"/>
  <c r="F31"/>
  <c r="F170" s="1"/>
  <c r="D31"/>
  <c r="D170" s="1"/>
  <c r="H30"/>
  <c r="F30"/>
  <c r="D30"/>
  <c r="H29"/>
  <c r="F29"/>
  <c r="D29"/>
  <c r="H28"/>
  <c r="F28"/>
  <c r="D28"/>
  <c r="H27"/>
  <c r="F27"/>
  <c r="D27"/>
  <c r="F26"/>
  <c r="H25"/>
  <c r="F25"/>
  <c r="D25"/>
  <c r="H24"/>
  <c r="F24"/>
  <c r="D24"/>
  <c r="H23"/>
  <c r="F23"/>
  <c r="D23"/>
  <c r="F22"/>
  <c r="D22"/>
  <c r="H21"/>
  <c r="H160" s="1"/>
  <c r="I160" s="1"/>
  <c r="F21"/>
  <c r="F160" s="1"/>
  <c r="G160" s="1"/>
  <c r="D21"/>
  <c r="D160" s="1"/>
  <c r="E160" s="1"/>
  <c r="H20"/>
  <c r="H159" s="1"/>
  <c r="I159" s="1"/>
  <c r="F20"/>
  <c r="F159" s="1"/>
  <c r="G159" s="1"/>
  <c r="D20"/>
  <c r="D159" s="1"/>
  <c r="E159" s="1"/>
  <c r="H19"/>
  <c r="H158" s="1"/>
  <c r="I158" s="1"/>
  <c r="F19"/>
  <c r="F158" s="1"/>
  <c r="G158" s="1"/>
  <c r="D19"/>
  <c r="D158" s="1"/>
  <c r="E158" s="1"/>
  <c r="H18"/>
  <c r="H157" s="1"/>
  <c r="I157" s="1"/>
  <c r="F18"/>
  <c r="F157" s="1"/>
  <c r="G157" s="1"/>
  <c r="D18"/>
  <c r="D157" s="1"/>
  <c r="E157" s="1"/>
  <c r="H17"/>
  <c r="H156" s="1"/>
  <c r="F17"/>
  <c r="F156" s="1"/>
  <c r="D17"/>
  <c r="D156" s="1"/>
  <c r="H16"/>
  <c r="F16"/>
  <c r="D16"/>
  <c r="F15"/>
  <c r="F35" s="1"/>
  <c r="F39" s="1"/>
  <c r="F87" i="4" l="1"/>
  <c r="F88" s="1"/>
  <c r="E88"/>
  <c r="E87"/>
  <c r="D88"/>
  <c r="F48" i="3"/>
  <c r="F49" s="1"/>
  <c r="E48"/>
  <c r="E49" s="1"/>
  <c r="F21"/>
  <c r="F22" s="1"/>
  <c r="E21"/>
  <c r="E22" s="1"/>
  <c r="E28" i="2"/>
  <c r="E29" s="1"/>
  <c r="G28"/>
  <c r="G29" s="1"/>
  <c r="F28"/>
  <c r="F29" s="1"/>
  <c r="F30" s="1"/>
  <c r="H28"/>
  <c r="H29" s="1"/>
  <c r="G64" i="1"/>
  <c r="E65"/>
  <c r="I65"/>
  <c r="G66"/>
  <c r="E67"/>
  <c r="I67"/>
  <c r="E69"/>
  <c r="I69"/>
  <c r="G70"/>
  <c r="E71"/>
  <c r="I71"/>
  <c r="E73"/>
  <c r="I73"/>
  <c r="G74"/>
  <c r="E75"/>
  <c r="I75"/>
  <c r="E77"/>
  <c r="I77"/>
  <c r="G78"/>
  <c r="E79"/>
  <c r="I79"/>
  <c r="G108"/>
  <c r="E109"/>
  <c r="I109"/>
  <c r="E111"/>
  <c r="I111"/>
  <c r="G112"/>
  <c r="E113"/>
  <c r="I113"/>
  <c r="E115"/>
  <c r="I115"/>
  <c r="G116"/>
  <c r="E117"/>
  <c r="I117"/>
  <c r="E119"/>
  <c r="I119"/>
  <c r="G120"/>
  <c r="E121"/>
  <c r="I121"/>
  <c r="E37"/>
  <c r="E36" s="1"/>
  <c r="G37"/>
  <c r="I37"/>
  <c r="I36" s="1"/>
  <c r="E38"/>
  <c r="G38"/>
  <c r="I38"/>
  <c r="E64"/>
  <c r="I64"/>
  <c r="G65"/>
  <c r="E66"/>
  <c r="I66"/>
  <c r="G67"/>
  <c r="G69"/>
  <c r="E70"/>
  <c r="I70"/>
  <c r="G71"/>
  <c r="G73"/>
  <c r="E74"/>
  <c r="I74"/>
  <c r="G75"/>
  <c r="G77"/>
  <c r="E78"/>
  <c r="I78"/>
  <c r="G79"/>
  <c r="E108"/>
  <c r="I108"/>
  <c r="G109"/>
  <c r="G111"/>
  <c r="E112"/>
  <c r="I112"/>
  <c r="G113"/>
  <c r="G115"/>
  <c r="E116"/>
  <c r="I116"/>
  <c r="G117"/>
  <c r="G119"/>
  <c r="E120"/>
  <c r="I120"/>
  <c r="G121"/>
  <c r="D155"/>
  <c r="E156"/>
  <c r="E155" s="1"/>
  <c r="H155"/>
  <c r="I156"/>
  <c r="I155" s="1"/>
  <c r="D162"/>
  <c r="E23"/>
  <c r="H162"/>
  <c r="I23"/>
  <c r="F163"/>
  <c r="G163" s="1"/>
  <c r="G24"/>
  <c r="D164"/>
  <c r="E164" s="1"/>
  <c r="E25"/>
  <c r="H164"/>
  <c r="I164" s="1"/>
  <c r="I25"/>
  <c r="D166"/>
  <c r="E27"/>
  <c r="H166"/>
  <c r="I27"/>
  <c r="F167"/>
  <c r="G167" s="1"/>
  <c r="G28"/>
  <c r="D168"/>
  <c r="E168" s="1"/>
  <c r="E29"/>
  <c r="H168"/>
  <c r="I168" s="1"/>
  <c r="I29"/>
  <c r="D169"/>
  <c r="E170"/>
  <c r="E169" s="1"/>
  <c r="H169"/>
  <c r="I170"/>
  <c r="I169" s="1"/>
  <c r="E176"/>
  <c r="E175" s="1"/>
  <c r="D175"/>
  <c r="G176"/>
  <c r="G175" s="1"/>
  <c r="F175"/>
  <c r="I176"/>
  <c r="I175" s="1"/>
  <c r="H175"/>
  <c r="F155"/>
  <c r="G156"/>
  <c r="G155" s="1"/>
  <c r="F162"/>
  <c r="G23"/>
  <c r="D163"/>
  <c r="E163" s="1"/>
  <c r="E24"/>
  <c r="H163"/>
  <c r="I163" s="1"/>
  <c r="I24"/>
  <c r="F164"/>
  <c r="G164" s="1"/>
  <c r="G25"/>
  <c r="F166"/>
  <c r="G27"/>
  <c r="D167"/>
  <c r="E167" s="1"/>
  <c r="E28"/>
  <c r="H167"/>
  <c r="I167" s="1"/>
  <c r="I28"/>
  <c r="F168"/>
  <c r="G168" s="1"/>
  <c r="G29"/>
  <c r="F169"/>
  <c r="G170"/>
  <c r="G169" s="1"/>
  <c r="E17"/>
  <c r="G17"/>
  <c r="I17"/>
  <c r="E18"/>
  <c r="G18"/>
  <c r="I18"/>
  <c r="E19"/>
  <c r="G19"/>
  <c r="I19"/>
  <c r="E20"/>
  <c r="G20"/>
  <c r="I20"/>
  <c r="E21"/>
  <c r="G21"/>
  <c r="I21"/>
  <c r="H22"/>
  <c r="D26"/>
  <c r="D15" s="1"/>
  <c r="D35" s="1"/>
  <c r="D39" s="1"/>
  <c r="H26"/>
  <c r="E63"/>
  <c r="I63"/>
  <c r="G68"/>
  <c r="G72"/>
  <c r="G76"/>
  <c r="G110"/>
  <c r="G114"/>
  <c r="G118"/>
  <c r="E31"/>
  <c r="G31"/>
  <c r="I31"/>
  <c r="E32"/>
  <c r="G32"/>
  <c r="I32"/>
  <c r="E33"/>
  <c r="G33"/>
  <c r="I33"/>
  <c r="E125"/>
  <c r="E124" s="1"/>
  <c r="I125"/>
  <c r="I124" s="1"/>
  <c r="G126"/>
  <c r="E83"/>
  <c r="G83"/>
  <c r="I83"/>
  <c r="E84"/>
  <c r="G84"/>
  <c r="I84"/>
  <c r="G125"/>
  <c r="G36" l="1"/>
  <c r="E118"/>
  <c r="I114"/>
  <c r="E110"/>
  <c r="E76"/>
  <c r="I72"/>
  <c r="E68"/>
  <c r="E62" s="1"/>
  <c r="E81" s="1"/>
  <c r="E85" s="1"/>
  <c r="E86" s="1"/>
  <c r="G63"/>
  <c r="G62" s="1"/>
  <c r="G81" s="1"/>
  <c r="G82"/>
  <c r="G107"/>
  <c r="G123" s="1"/>
  <c r="I118"/>
  <c r="E114"/>
  <c r="I110"/>
  <c r="I107" s="1"/>
  <c r="I123" s="1"/>
  <c r="I132" s="1"/>
  <c r="I76"/>
  <c r="E72"/>
  <c r="I68"/>
  <c r="I62" s="1"/>
  <c r="I81" s="1"/>
  <c r="F165"/>
  <c r="G166"/>
  <c r="G165" s="1"/>
  <c r="F161"/>
  <c r="G162"/>
  <c r="G161" s="1"/>
  <c r="H165"/>
  <c r="I166"/>
  <c r="I165" s="1"/>
  <c r="D165"/>
  <c r="E166"/>
  <c r="E165" s="1"/>
  <c r="H161"/>
  <c r="I162"/>
  <c r="I161" s="1"/>
  <c r="D161"/>
  <c r="E162"/>
  <c r="E161" s="1"/>
  <c r="G30"/>
  <c r="I16"/>
  <c r="E16"/>
  <c r="F154"/>
  <c r="F174" s="1"/>
  <c r="F178" s="1"/>
  <c r="H154"/>
  <c r="H174" s="1"/>
  <c r="H178" s="1"/>
  <c r="D154"/>
  <c r="D174" s="1"/>
  <c r="D178" s="1"/>
  <c r="G124"/>
  <c r="G132" s="1"/>
  <c r="I82"/>
  <c r="E82"/>
  <c r="I30"/>
  <c r="E30"/>
  <c r="I127"/>
  <c r="I128" s="1"/>
  <c r="H15"/>
  <c r="H35" s="1"/>
  <c r="H39" s="1"/>
  <c r="G16"/>
  <c r="G26"/>
  <c r="G22"/>
  <c r="G154"/>
  <c r="G174" s="1"/>
  <c r="G178" s="1"/>
  <c r="G179" s="1"/>
  <c r="I26"/>
  <c r="E26"/>
  <c r="I22"/>
  <c r="E22"/>
  <c r="I154"/>
  <c r="I174" s="1"/>
  <c r="I178" s="1"/>
  <c r="I179" s="1"/>
  <c r="E154"/>
  <c r="E174" s="1"/>
  <c r="E178" s="1"/>
  <c r="E179" s="1"/>
  <c r="G85" l="1"/>
  <c r="G86" s="1"/>
  <c r="G87" s="1"/>
  <c r="G88" s="1"/>
  <c r="G90"/>
  <c r="E90"/>
  <c r="E107"/>
  <c r="E123" s="1"/>
  <c r="I90"/>
  <c r="E180"/>
  <c r="E181" s="1"/>
  <c r="G180"/>
  <c r="G181" s="1"/>
  <c r="I129"/>
  <c r="I130"/>
  <c r="E183"/>
  <c r="I183"/>
  <c r="E15"/>
  <c r="E35" s="1"/>
  <c r="I85"/>
  <c r="I86" s="1"/>
  <c r="G127"/>
  <c r="G128" s="1"/>
  <c r="I180"/>
  <c r="I181"/>
  <c r="E87"/>
  <c r="E88"/>
  <c r="G15"/>
  <c r="G35" s="1"/>
  <c r="G183"/>
  <c r="I15"/>
  <c r="I35" s="1"/>
  <c r="E132" l="1"/>
  <c r="E127"/>
  <c r="E128" s="1"/>
  <c r="G129"/>
  <c r="G130" s="1"/>
  <c r="E39"/>
  <c r="E40" s="1"/>
  <c r="E44"/>
  <c r="I39"/>
  <c r="I40" s="1"/>
  <c r="I44"/>
  <c r="G39"/>
  <c r="G40" s="1"/>
  <c r="G44"/>
  <c r="I87"/>
  <c r="I88"/>
  <c r="E129" l="1"/>
  <c r="E130" s="1"/>
  <c r="G41"/>
  <c r="G42" s="1"/>
  <c r="I41"/>
  <c r="I42" s="1"/>
  <c r="E41"/>
  <c r="E42" s="1"/>
</calcChain>
</file>

<file path=xl/sharedStrings.xml><?xml version="1.0" encoding="utf-8"?>
<sst xmlns="http://schemas.openxmlformats.org/spreadsheetml/2006/main" count="632" uniqueCount="289">
  <si>
    <t>Додаток 3</t>
  </si>
  <si>
    <t>до рішення виконавчого комітету</t>
  </si>
  <si>
    <t>Ніжинської міської ради</t>
  </si>
  <si>
    <t>Структура тарифів на виробництво теплової енергії Товариства з обмеженою відповідальністю "НіжинТеплоМережі"</t>
  </si>
  <si>
    <t>№ пп</t>
  </si>
  <si>
    <t>Найменування показників</t>
  </si>
  <si>
    <t>Для потреб населення</t>
  </si>
  <si>
    <t>Для потреб бюджетних установ</t>
  </si>
  <si>
    <t>Для потреб інших споживачів</t>
  </si>
  <si>
    <t>тис.грн. на рік</t>
  </si>
  <si>
    <t>грн./Гкал</t>
  </si>
  <si>
    <t>Виробнича собівартість, у т.ч.</t>
  </si>
  <si>
    <t>1.1</t>
  </si>
  <si>
    <t>прямі матеріальні витрати, у т.ч.</t>
  </si>
  <si>
    <t>1.1.1</t>
  </si>
  <si>
    <t xml:space="preserve">витрати на паливо </t>
  </si>
  <si>
    <t>1.1.2</t>
  </si>
  <si>
    <t>витрати на електроенергію</t>
  </si>
  <si>
    <t>1.1.3</t>
  </si>
  <si>
    <t>вода  для технологічних потреб та водовідведення</t>
  </si>
  <si>
    <t>1.1.4</t>
  </si>
  <si>
    <t>матеріали, запасні частини та інші матеріальні ресурси</t>
  </si>
  <si>
    <t>1.2</t>
  </si>
  <si>
    <t>прямі витрати на оплату праці </t>
  </si>
  <si>
    <t>1.3</t>
  </si>
  <si>
    <t>інші прямі витрати</t>
  </si>
  <si>
    <t>1.3.1.</t>
  </si>
  <si>
    <t>відрахування на соціальні заходи </t>
  </si>
  <si>
    <t>1.3.2</t>
  </si>
  <si>
    <t>амортизація</t>
  </si>
  <si>
    <t>1.3.3</t>
  </si>
  <si>
    <t xml:space="preserve">інші прямі витрати </t>
  </si>
  <si>
    <t>1.4</t>
  </si>
  <si>
    <t xml:space="preserve">загальновиробничі витрати, у т.ч.: </t>
  </si>
  <si>
    <t>1.4.1.</t>
  </si>
  <si>
    <t>1.4.2</t>
  </si>
  <si>
    <t>1.4.3</t>
  </si>
  <si>
    <t xml:space="preserve">інші витрати </t>
  </si>
  <si>
    <t>2</t>
  </si>
  <si>
    <t>Адміністративні витрати, у тому числі:  </t>
  </si>
  <si>
    <t>2.1</t>
  </si>
  <si>
    <t>2.2</t>
  </si>
  <si>
    <t>2.3</t>
  </si>
  <si>
    <t>3</t>
  </si>
  <si>
    <t>Фівнансові витрати</t>
  </si>
  <si>
    <t>4</t>
  </si>
  <si>
    <t>Повна собівартість</t>
  </si>
  <si>
    <t>5</t>
  </si>
  <si>
    <t>Розрахунковий прибуток</t>
  </si>
  <si>
    <t>5.1</t>
  </si>
  <si>
    <t>податок на прибуток</t>
  </si>
  <si>
    <t>5.2</t>
  </si>
  <si>
    <t>на розвиток виробництва (виробничі інвестиції)</t>
  </si>
  <si>
    <t>6</t>
  </si>
  <si>
    <t>Вартість виробництва теплової енергії за відповідними тарифами</t>
  </si>
  <si>
    <t>7</t>
  </si>
  <si>
    <t>Тарифи на виробництво теплової енергії, грн./Гкал</t>
  </si>
  <si>
    <t>8</t>
  </si>
  <si>
    <t>Податок на додану вартість</t>
  </si>
  <si>
    <t>9</t>
  </si>
  <si>
    <t>Тарифи на виробництво теплової енергії з ПДВ, грн./Гкал</t>
  </si>
  <si>
    <t>10</t>
  </si>
  <si>
    <t>Обсяг реалізації теплової енергії власним споживачам, Гкал</t>
  </si>
  <si>
    <t>Рівень рентабельності</t>
  </si>
  <si>
    <t>Т.в.о. директора ТОВ "НіжинТеплоМережі"</t>
  </si>
  <si>
    <t>Ісаєнко Л.М.</t>
  </si>
  <si>
    <t>Додаток 4</t>
  </si>
  <si>
    <t>Структура тарифів на транспортування  теплової енергіїТовариства з обмеженою відповідальністю "НіжинТеплоМережі"</t>
  </si>
  <si>
    <t>Вартість транспортування теплової енергії за відповідними тарифами</t>
  </si>
  <si>
    <t>Тарифи на транспортування теплової енергії, грн./Гкал</t>
  </si>
  <si>
    <t>Тарифи на транспортування теплової енергії з ПДВ, грн./Гкал</t>
  </si>
  <si>
    <t>Додаток 5</t>
  </si>
  <si>
    <t>Структура тарифів на постачання теплової енергії  Товариства з обмеженою відповідальністю "НіжинТеплоМережі"</t>
  </si>
  <si>
    <t>Вартість постачання теплової енергії за відповідними тарифами</t>
  </si>
  <si>
    <t>Тарифи на постачання теплової енергії, грн./Гкал</t>
  </si>
  <si>
    <t>Тарифи на постачання теплової енергії з ПДВ, грн./Гкал</t>
  </si>
  <si>
    <t>Додаток 6</t>
  </si>
  <si>
    <t>Структура тарифів на теплову енергію Товариства з обмеженою відповідальністю "НіжинТеплоМережі"</t>
  </si>
  <si>
    <t xml:space="preserve">витрати на електроенергія </t>
  </si>
  <si>
    <t>Вартість  теплової енергії за відповідними тарифами</t>
  </si>
  <si>
    <t>Тарифи на  теплову енергію, грн./Гкал</t>
  </si>
  <si>
    <t>Тарифи на  теплову енергію з ПДВ, грн./Гкал</t>
  </si>
  <si>
    <t>Додаток   7</t>
  </si>
  <si>
    <t xml:space="preserve">             до рішення виконавчого комітету</t>
  </si>
  <si>
    <t>Структура одноставкових тарифів на послуги з централізованого опалення та централізованого постачання гарячої води, що надаються населенню</t>
  </si>
  <si>
    <t>№ з/п</t>
  </si>
  <si>
    <t>Назва показника</t>
  </si>
  <si>
    <t xml:space="preserve">Послуга з централізованого опалення </t>
  </si>
  <si>
    <t>Послуга з централізованого постачання гарячої води</t>
  </si>
  <si>
    <t xml:space="preserve"> для абонентів житлових будинків з будинковими та квартирними приладами обліку теплової енергії</t>
  </si>
  <si>
    <t xml:space="preserve"> для абонентів житлових будинків без будинкових та квартирних приладів обліку теплової енергії</t>
  </si>
  <si>
    <t>за умови підключення рушникосушиль-ників до системи гарячого водопостачання</t>
  </si>
  <si>
    <t>за умови відсутності рушникосушиль-ників</t>
  </si>
  <si>
    <t>грн/Гкал</t>
  </si>
  <si>
    <t>грн/м2 на рік</t>
  </si>
  <si>
    <t>грн/м3</t>
  </si>
  <si>
    <t xml:space="preserve">Собівартість власної теплової енергії, врахована у встановлених тарифах на теплову енергію для потреб населення </t>
  </si>
  <si>
    <t>Витрати на утримання абонентської служби,                          усього, у т. ч.:</t>
  </si>
  <si>
    <t xml:space="preserve"> 2.1</t>
  </si>
  <si>
    <t xml:space="preserve">витрати на оплату праці </t>
  </si>
  <si>
    <t xml:space="preserve"> 2.2</t>
  </si>
  <si>
    <t xml:space="preserve">внески на соціальні заходи </t>
  </si>
  <si>
    <t xml:space="preserve"> 2.3</t>
  </si>
  <si>
    <t>інші витрати абонентської служби</t>
  </si>
  <si>
    <t>Витрати  з проведення періодичної повірки, обслуговування і ремонту квартирних засобів обліку, у тому числі їх демонтажу, транспортування та монтажу після повірки</t>
  </si>
  <si>
    <t>x</t>
  </si>
  <si>
    <t>Витрати на придбання води на послуги з централізованого постачання гарячої води</t>
  </si>
  <si>
    <t>Решта витрат, крім послуг банку</t>
  </si>
  <si>
    <t>Собівартість послуг без урахування послуг банку</t>
  </si>
  <si>
    <t>Послуги банку</t>
  </si>
  <si>
    <t>Повна планова собівартість послуг з урахуванням послуг банку</t>
  </si>
  <si>
    <t>Розрахунковий прибуток, усього, у т. ч.:</t>
  </si>
  <si>
    <t xml:space="preserve"> 9.1</t>
  </si>
  <si>
    <t>чистий прибуток</t>
  </si>
  <si>
    <t xml:space="preserve"> 9.2</t>
  </si>
  <si>
    <t>Плановані тарифи на послуги</t>
  </si>
  <si>
    <t>Плановані тарифи на послуги з ПДВ</t>
  </si>
  <si>
    <t>Планований тариф на послугу з централізованого опалення, грн/м.кв за місяць протягом опалювального періоду, з ПДВ</t>
  </si>
  <si>
    <t>х</t>
  </si>
  <si>
    <t xml:space="preserve"> Планована тривалість опалювального періоду, діб</t>
  </si>
  <si>
    <t>Додаток   8</t>
  </si>
  <si>
    <t>Структура тарифів на послугу з централізованого постачання гарячої води  для потреб управителів багатоквартирних будинків</t>
  </si>
  <si>
    <t xml:space="preserve"> для потреб управителів багатоквартирних будинків</t>
  </si>
  <si>
    <t>у тому числі:</t>
  </si>
  <si>
    <t>з рушникосушильниками</t>
  </si>
  <si>
    <t>без рушникосушильників</t>
  </si>
  <si>
    <t>грн/куб.м</t>
  </si>
  <si>
    <t>1.</t>
  </si>
  <si>
    <t>Собівартість власної теплової енергії, врахована у встановлених тарифах на теплову енергію</t>
  </si>
  <si>
    <t>2.</t>
  </si>
  <si>
    <t>Витрати на придбання води для послуги з гарячого водопостачання</t>
  </si>
  <si>
    <t>3.</t>
  </si>
  <si>
    <t>Розрахунковий прибуток, 
усього, у т.ч.:</t>
  </si>
  <si>
    <t>3.1.</t>
  </si>
  <si>
    <t>3.2.</t>
  </si>
  <si>
    <t>4.</t>
  </si>
  <si>
    <t>5.</t>
  </si>
  <si>
    <t>Додаток   9</t>
  </si>
  <si>
    <t>Структура тарифів на послугу з централізованого постачання гарячої води  для потреб  бюджетних установ та інших споживачів (крім населення)</t>
  </si>
  <si>
    <t>для потреб бюджетних установ</t>
  </si>
  <si>
    <t>для потреб інших споживачів</t>
  </si>
  <si>
    <t xml:space="preserve">                        Додаток 2</t>
  </si>
  <si>
    <t xml:space="preserve">                     до рішення виконавчого комітету</t>
  </si>
  <si>
    <t xml:space="preserve">                     Ніжинської міської ради</t>
  </si>
  <si>
    <t>ПОГОДЖЕНО:</t>
  </si>
  <si>
    <t>ЗАТВЕРДЖУЮ:</t>
  </si>
  <si>
    <t>Начальник УЖКГ та будівництва</t>
  </si>
  <si>
    <t>Т.в.о. директора</t>
  </si>
  <si>
    <t>_______________ А.М.Кушніренко</t>
  </si>
  <si>
    <t>ТОВ “НіжинТеплоМережі”</t>
  </si>
  <si>
    <t>"____"________________2018 р.</t>
  </si>
  <si>
    <t>_____________Л.М.Ісаєнко</t>
  </si>
  <si>
    <t>“____”_________ 2018 р.</t>
  </si>
  <si>
    <t xml:space="preserve">        ПЕРЕЛІК  РОБІТ  З  РЕМОНТУ</t>
  </si>
  <si>
    <t>основних фондів ТОВ «НІЖИНТЕПЛОМЕРЕЖІ» на плановий рік</t>
  </si>
  <si>
    <t xml:space="preserve">                          м.Ніжин</t>
  </si>
  <si>
    <t>№</t>
  </si>
  <si>
    <r>
      <t>Адреса об</t>
    </r>
    <r>
      <rPr>
        <b/>
        <sz val="14"/>
        <rFont val="Arial Cyr"/>
        <charset val="204"/>
      </rPr>
      <t>'</t>
    </r>
    <r>
      <rPr>
        <b/>
        <sz val="14"/>
        <rFont val="Arial Cyr"/>
        <family val="2"/>
        <charset val="204"/>
      </rPr>
      <t>єкта</t>
    </r>
  </si>
  <si>
    <t>Перелік робіт</t>
  </si>
  <si>
    <t>Вартість грн.</t>
  </si>
  <si>
    <t>Прим.</t>
  </si>
  <si>
    <t>с/п</t>
  </si>
  <si>
    <t>всього</t>
  </si>
  <si>
    <t>матеріалів</t>
  </si>
  <si>
    <t>робіт</t>
  </si>
  <si>
    <t xml:space="preserve">                 Дільниця  №1</t>
  </si>
  <si>
    <t>кот.Синяківська,75ж</t>
  </si>
  <si>
    <t>установка насоса К45/30</t>
  </si>
  <si>
    <t>заміна ділянки т/мережі на ТІ</t>
  </si>
  <si>
    <t>т/м від ТК-12 до ж.б.Синяків.49</t>
  </si>
  <si>
    <t>Т1,Т2,Т3Ду50 ТІ=30м</t>
  </si>
  <si>
    <t>(ділянка т/м - 10м)</t>
  </si>
  <si>
    <t>Т4Ду40 ТІ=10м</t>
  </si>
  <si>
    <t>кот.Прилуцька,133</t>
  </si>
  <si>
    <t>ізоляція внутрішніх тр-в,обладнання</t>
  </si>
  <si>
    <t>заміна насоса К90/55 на К45/30</t>
  </si>
  <si>
    <t xml:space="preserve">       Дільниця  №3</t>
  </si>
  <si>
    <t>кот.Московська,23</t>
  </si>
  <si>
    <t>т/м від ТК-2 до ТК-18(адм.травм.)</t>
  </si>
  <si>
    <t>Т1,Т2,Т3,Т4Ду50 ТІ=60м</t>
  </si>
  <si>
    <t>(ділянка т/м - 15м)</t>
  </si>
  <si>
    <t>кот.Богушевича,2а</t>
  </si>
  <si>
    <t>т/м від ТК-11 до ТК-37(ж.б.Ов.9,17а)</t>
  </si>
  <si>
    <t>Т1,Т2Ду125 ТІ=50м</t>
  </si>
  <si>
    <t>(ділянка т/м - 25м)</t>
  </si>
  <si>
    <t>Т3,Т4Ду100 ТІ=50м</t>
  </si>
  <si>
    <t>т/м від ТК-54 до ТК-55(вул.Бр.Зосим)</t>
  </si>
  <si>
    <t>Т1,Т2Ду80 ТІ=25м</t>
  </si>
  <si>
    <t>(ділянка т/м - 12,5м)</t>
  </si>
  <si>
    <t>т/м від ТК-55 до ТК-56(вул.Бр.Зосим)</t>
  </si>
  <si>
    <t>Т1,Т2Ду65 ТІ=100м</t>
  </si>
  <si>
    <t>(ділянка т/м - 50м)</t>
  </si>
  <si>
    <t>т/м від ТК-56 до філ.шк1(вул.Бр.Зос)</t>
  </si>
  <si>
    <t>Т1,Т2Ду50 ТІ=30м</t>
  </si>
  <si>
    <t>кот.Академіка Амосова,8а</t>
  </si>
  <si>
    <t>т/м від ТК-13 до ж.б.Л.Товстого,33б</t>
  </si>
  <si>
    <t>Т1,Т2Ду100 ТІ=100м</t>
  </si>
  <si>
    <t>Дільниця №4</t>
  </si>
  <si>
    <t>кот.Ніжатинська,18</t>
  </si>
  <si>
    <t>т/м від ТК-12 до ТК-15 (муз.П.ст)</t>
  </si>
  <si>
    <t>Т1,Т2Ду100 ТІ=50м</t>
  </si>
  <si>
    <t>кот.Московська,17а</t>
  </si>
  <si>
    <t>т/м від ТК-14 до ж.б.Московська,13в</t>
  </si>
  <si>
    <t>Т1,Т2Ду80 ТІ =75м</t>
  </si>
  <si>
    <t>(ділянка т/м - 34,5м)</t>
  </si>
  <si>
    <t>Дільниця  №2</t>
  </si>
  <si>
    <t>ЦТП №1</t>
  </si>
  <si>
    <t>т/м від ТК-2 до ТК-4 (ж.б.Ш.118,120)</t>
  </si>
  <si>
    <t>Т1,Т2Ду150 ТІ=50м</t>
  </si>
  <si>
    <t>Т3,Т4Ду125 ТІ=50м</t>
  </si>
  <si>
    <t>ЦТП №6</t>
  </si>
  <si>
    <t>заміна ділянки т/мережі Т3,Т4 на ТІ</t>
  </si>
  <si>
    <t>т/м від ТК-1 до ж.б.Шевч.83/1</t>
  </si>
  <si>
    <t>Т3,Т4Ду150 ТІ=50м</t>
  </si>
  <si>
    <t>т/м від ТК-22 до ТК-23 (ж.б.Ш.97/2)</t>
  </si>
  <si>
    <t>Т1,Т2Ду80 ТІ=60м</t>
  </si>
  <si>
    <t>(ділянка т/м - 30м)</t>
  </si>
  <si>
    <t>Т3,Т4Ду50 ТІ=60м</t>
  </si>
  <si>
    <t>ЦТП №7</t>
  </si>
  <si>
    <t>віднолення ізоляції тр-в наземн.т/м</t>
  </si>
  <si>
    <t>т/м від вуз.вріз. до ж.б.Шевч.101а</t>
  </si>
  <si>
    <t>Т1,Т2Ду100=146м</t>
  </si>
  <si>
    <t>(ділянка т/м - 73м)</t>
  </si>
  <si>
    <t>т/м від ТК-5 до буд.ЗОШ №9</t>
  </si>
  <si>
    <t>Т1,Т2Ду125=250м</t>
  </si>
  <si>
    <t>(ділянка т/м - 125м)</t>
  </si>
  <si>
    <t>ВСЬОГО ПО РЕМОНТУ</t>
  </si>
  <si>
    <t>ПДВ-20%</t>
  </si>
  <si>
    <t xml:space="preserve">            ВСЬОГО  ПО ПІДПРИЄМСТВУ З ПДВ </t>
  </si>
  <si>
    <t xml:space="preserve">                           Головний інженер   </t>
  </si>
  <si>
    <t xml:space="preserve">                                 М.І.Колосок</t>
  </si>
  <si>
    <t>Додаток 1</t>
  </si>
  <si>
    <t>Погоджено :</t>
  </si>
  <si>
    <t>Затверджую:</t>
  </si>
  <si>
    <t>Т.в.о. директора  ТОВ "НіжинТеплоМережі"</t>
  </si>
  <si>
    <t>______________________Кушніренко А.М.</t>
  </si>
  <si>
    <t xml:space="preserve"> Ісаєнко Л.М.</t>
  </si>
  <si>
    <t>___________________________________</t>
  </si>
  <si>
    <t>____________________________________</t>
  </si>
  <si>
    <t>РІЧНИЙ ПЛАН ВИРОБНИЦТВА, ТРАНСПОРТУВАННЯ, ПОСТАЧАННЯ ТЕПЛОВОЇ ЕНЕРГІЇ .</t>
  </si>
  <si>
    <t>Товариство з обмеженою відповідальністю  “НіжинТеплоМережі» м.Ніжин, вул. Глібова,1 , Чернігівська обл.</t>
  </si>
  <si>
    <t>Показники</t>
  </si>
  <si>
    <t>Одиниці виміру</t>
  </si>
  <si>
    <t>Попередній до базового період (факт 2016 року)</t>
  </si>
  <si>
    <t>Базовий період (факт 2017 року)</t>
  </si>
  <si>
    <t xml:space="preserve">Річний план </t>
  </si>
  <si>
    <t>у тому числі по місяцям :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</si>
  <si>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</si>
  <si>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</si>
  <si>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</si>
  <si>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</si>
  <si>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</si>
  <si>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</si>
  <si>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</si>
  <si>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</si>
  <si>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</si>
  <si>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</si>
  <si>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</si>
  <si>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</si>
  <si>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Відпуск теплової енергії з колекторів власних генеруючих джерел всього, у т.ч.</t>
  </si>
  <si>
    <t>Гкал</t>
  </si>
  <si>
    <t>ТЕЦ, ТЕС, когенераційні установки та ті, що використовують нетрадиційні або поновлювані джерела енергії</t>
  </si>
  <si>
    <t>Котельні</t>
  </si>
  <si>
    <t>Надходження в мережу ліцензіата теплової енергії, яка вироблена іншими виробниками всього, у т.ч.</t>
  </si>
  <si>
    <t>Покупна теплова енергія (розшифрувати за назвами виробників)</t>
  </si>
  <si>
    <t>Теплова енергія інших власників для транспортування мережами ліцензіата</t>
  </si>
  <si>
    <t>Надходження теплової енергії в мережу  всього (п.2+п.1)</t>
  </si>
  <si>
    <t>Втрати теплової енергії ліцензіата в теплових мережах  всього</t>
  </si>
  <si>
    <t xml:space="preserve">те ж у відсотках від п.3 </t>
  </si>
  <si>
    <t>%</t>
  </si>
  <si>
    <t>У т.ч. втрати в теплових мережах ліцензіата теплової енергії інших власників</t>
  </si>
  <si>
    <t>те ж у відсотках від п.2.2.</t>
  </si>
  <si>
    <t>Корисний відпуск теплової енергії з мереж  всього, у тому числі</t>
  </si>
  <si>
    <t xml:space="preserve">Теплова енергія інших власників </t>
  </si>
  <si>
    <t xml:space="preserve">Господарські потреби ліцензованої діяльності </t>
  </si>
  <si>
    <t>опалення</t>
  </si>
  <si>
    <t>гаряче водопостачання</t>
  </si>
  <si>
    <t>Корисний відпуск теплової енергії власним споживачам  всього, у т.ч. на потреби</t>
  </si>
  <si>
    <t>Населення</t>
  </si>
  <si>
    <t>те ж у відсотках від п.5.3.</t>
  </si>
  <si>
    <t>Бюджетних установ</t>
  </si>
  <si>
    <t>Інших споживачів</t>
  </si>
  <si>
    <t>Релігійних організацій</t>
  </si>
  <si>
    <t>Теплове навантаження об`єктів теплоспоживання власних споживачів ліцензіата всього, у т.ч. на потреби</t>
  </si>
  <si>
    <t>Головний інженер  ТОВ "НіжинТеплоМережі"                                                                         Колосок М.І.</t>
  </si>
  <si>
    <t xml:space="preserve"> №    443     від  20.12.2018 р.</t>
  </si>
  <si>
    <t>до рішення виконавчого комітету    Ніжинської міської ради                                    №  443   від  20.12.2018 р.</t>
  </si>
  <si>
    <t xml:space="preserve">                    №    443     від  20.12.2018 р.</t>
  </si>
  <si>
    <t xml:space="preserve">                     №    443     від  20.12.2018 р.</t>
  </si>
</sst>
</file>

<file path=xl/styles.xml><?xml version="1.0" encoding="utf-8"?>
<styleSheet xmlns="http://schemas.openxmlformats.org/spreadsheetml/2006/main">
  <numFmts count="1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"/>
    <numFmt numFmtId="165" formatCode="_-* #,##0.00\ _г_р_н_._-;\-* #,##0.00\ _г_р_н_._-;_-* &quot;-&quot;??\ _г_р_н_._-;_-@_-"/>
    <numFmt numFmtId="166" formatCode="#,##0.000"/>
    <numFmt numFmtId="167" formatCode="0.0"/>
    <numFmt numFmtId="168" formatCode="_-* #,##0\ _р_._-;\-* #,##0\ _р_._-;_-* &quot;-&quot;\ _р_._-;_-@_-"/>
    <numFmt numFmtId="169" formatCode="_-* #,##0.00\ _р_._-;\-* #,##0.00\ _р_._-;_-* &quot;-&quot;??\ _р_._-;_-@_-"/>
    <numFmt numFmtId="170" formatCode="_-* #,##0\ _к_._-;\-* #,##0\ _к_._-;_-* &quot;-&quot;\ _к_._-;_-@_-"/>
    <numFmt numFmtId="171" formatCode="_(* #,##0.00_);_(* \(#,##0.00\);_(* &quot;-&quot;??_);_(@_)"/>
    <numFmt numFmtId="172" formatCode="_-* #,##0.00_₴_-;\-* #,##0.00_₴_-;_-* &quot;-&quot;??_₴_-;_-@_-"/>
    <numFmt numFmtId="173" formatCode="_-* #,##0.0\ _г_р_н_._-;\-* #,##0.0\ _г_р_н_._-;_-* &quot;-&quot;??\ _г_р_н_._-;_-@_-"/>
    <numFmt numFmtId="174" formatCode="_-* #,##0.00\ _₽_-;\-* #,##0.00\ _₽_-;_-* &quot;-&quot;??\ _₽_-;_-@_-"/>
    <numFmt numFmtId="175" formatCode="#,##0.000000000000"/>
    <numFmt numFmtId="176" formatCode="0.00000000"/>
    <numFmt numFmtId="177" formatCode="#,##0.0"/>
    <numFmt numFmtId="178" formatCode="#,##0.0000000"/>
    <numFmt numFmtId="179" formatCode="0.00000"/>
    <numFmt numFmtId="180" formatCode="_(&quot;$&quot;* #,##0.00_);_(&quot;$&quot;* \(#,##0.00\);_(&quot;$&quot;* &quot;-&quot;??_);_(@_)"/>
  </numFmts>
  <fonts count="8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 Cyr"/>
    </font>
    <font>
      <sz val="14"/>
      <name val="Arial"/>
      <family val="2"/>
      <charset val="204"/>
    </font>
    <font>
      <b/>
      <i/>
      <sz val="10"/>
      <name val="Arial"/>
      <family val="2"/>
      <charset val="204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Arial Cyr"/>
      <charset val="204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9"/>
      <name val="Calibri"/>
      <family val="2"/>
      <charset val="204"/>
    </font>
    <font>
      <sz val="12"/>
      <name val="Courier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color indexed="8"/>
      <name val="Times New Roman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name val="Arial Cyr"/>
      <charset val="204"/>
    </font>
    <font>
      <b/>
      <sz val="18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Arial"/>
      <family val="2"/>
      <charset val="204"/>
    </font>
    <font>
      <sz val="8"/>
      <name val="Arial Cyr"/>
      <family val="2"/>
      <charset val="204"/>
    </font>
    <font>
      <b/>
      <sz val="8"/>
      <color rgb="FF00B050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8"/>
      <color indexed="8"/>
      <name val="Tahoma"/>
      <family val="2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</borders>
  <cellStyleXfs count="518">
    <xf numFmtId="0" fontId="0" fillId="0" borderId="0"/>
    <xf numFmtId="0" fontId="3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9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3" borderId="0" applyNumberFormat="0" applyBorder="0" applyAlignment="0" applyProtection="0"/>
    <xf numFmtId="0" fontId="12" fillId="21" borderId="0" applyNumberFormat="0" applyBorder="0" applyAlignment="0" applyProtection="0"/>
    <xf numFmtId="0" fontId="12" fillId="20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3" fillId="10" borderId="0" applyNumberFormat="0" applyBorder="0" applyAlignment="0" applyProtection="0"/>
    <xf numFmtId="0" fontId="13" fillId="22" borderId="0" applyNumberFormat="0" applyBorder="0" applyAlignment="0" applyProtection="0"/>
    <xf numFmtId="0" fontId="13" fillId="10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2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4" borderId="0" applyNumberFormat="0" applyBorder="0" applyAlignment="0" applyProtection="0"/>
    <xf numFmtId="0" fontId="13" fillId="21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6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22" borderId="0" applyNumberFormat="0" applyBorder="0" applyAlignment="0" applyProtection="0"/>
    <xf numFmtId="0" fontId="13" fillId="10" borderId="0" applyNumberFormat="0" applyBorder="0" applyAlignment="0" applyProtection="0"/>
    <xf numFmtId="0" fontId="13" fillId="7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6" borderId="0" applyNumberFormat="0" applyBorder="0" applyAlignment="0" applyProtection="0"/>
    <xf numFmtId="0" fontId="13" fillId="6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5" borderId="0" applyNumberFormat="0" applyBorder="0" applyAlignment="0" applyProtection="0"/>
    <xf numFmtId="0" fontId="13" fillId="17" borderId="0" applyNumberFormat="0" applyBorder="0" applyAlignment="0" applyProtection="0"/>
    <xf numFmtId="0" fontId="13" fillId="22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13" borderId="0" applyNumberFormat="0" applyBorder="0" applyAlignment="0" applyProtection="0"/>
    <xf numFmtId="0" fontId="14" fillId="21" borderId="0" applyNumberFormat="0" applyBorder="0" applyAlignment="0" applyProtection="0"/>
    <xf numFmtId="0" fontId="14" fillId="20" borderId="0" applyNumberFormat="0" applyBorder="0" applyAlignment="0" applyProtection="0"/>
    <xf numFmtId="0" fontId="14" fillId="28" borderId="0" applyNumberFormat="0" applyBorder="0" applyAlignment="0" applyProtection="0"/>
    <xf numFmtId="0" fontId="14" fillId="5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29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15" fillId="23" borderId="0" applyNumberFormat="0" applyBorder="0" applyAlignment="0" applyProtection="0"/>
    <xf numFmtId="0" fontId="15" fillId="13" borderId="0" applyNumberFormat="0" applyBorder="0" applyAlignment="0" applyProtection="0"/>
    <xf numFmtId="0" fontId="15" fillId="31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4" borderId="0" applyNumberFormat="0" applyBorder="0" applyAlignment="0" applyProtection="0"/>
    <xf numFmtId="0" fontId="15" fillId="26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2" borderId="0" applyNumberFormat="0" applyBorder="0" applyAlignment="0" applyProtection="0"/>
    <xf numFmtId="0" fontId="15" fillId="11" borderId="0" applyNumberFormat="0" applyBorder="0" applyAlignment="0" applyProtection="0"/>
    <xf numFmtId="0" fontId="15" fillId="28" borderId="0" applyNumberFormat="0" applyBorder="0" applyAlignment="0" applyProtection="0"/>
    <xf numFmtId="0" fontId="15" fillId="34" borderId="0" applyNumberFormat="0" applyBorder="0" applyAlignment="0" applyProtection="0"/>
    <xf numFmtId="0" fontId="15" fillId="28" borderId="0" applyNumberFormat="0" applyBorder="0" applyAlignment="0" applyProtection="0"/>
    <xf numFmtId="0" fontId="15" fillId="7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35" borderId="0" applyNumberFormat="0" applyBorder="0" applyAlignment="0" applyProtection="0"/>
    <xf numFmtId="0" fontId="15" fillId="13" borderId="0" applyNumberFormat="0" applyBorder="0" applyAlignment="0" applyProtection="0"/>
    <xf numFmtId="0" fontId="15" fillId="30" borderId="0" applyNumberFormat="0" applyBorder="0" applyAlignment="0" applyProtection="0"/>
    <xf numFmtId="0" fontId="15" fillId="23" borderId="0" applyNumberFormat="0" applyBorder="0" applyAlignment="0" applyProtection="0"/>
    <xf numFmtId="0" fontId="15" fillId="25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6" borderId="0" applyNumberFormat="0" applyBorder="0" applyAlignment="0" applyProtection="0"/>
    <xf numFmtId="0" fontId="14" fillId="28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28" borderId="0" applyNumberFormat="0" applyBorder="0" applyAlignment="0" applyProtection="0"/>
    <xf numFmtId="0" fontId="14" fillId="31" borderId="0" applyNumberFormat="0" applyBorder="0" applyAlignment="0" applyProtection="0"/>
    <xf numFmtId="0" fontId="16" fillId="11" borderId="0" applyNumberFormat="0" applyBorder="0" applyAlignment="0" applyProtection="0"/>
    <xf numFmtId="0" fontId="17" fillId="4" borderId="2" applyNumberFormat="0" applyAlignment="0" applyProtection="0"/>
    <xf numFmtId="0" fontId="17" fillId="4" borderId="2" applyNumberFormat="0" applyAlignment="0" applyProtection="0"/>
    <xf numFmtId="0" fontId="18" fillId="39" borderId="3" applyNumberFormat="0" applyAlignment="0" applyProtection="0"/>
    <xf numFmtId="165" fontId="19" fillId="0" borderId="0" applyFont="0" applyFill="0" applyBorder="0" applyAlignment="0" applyProtection="0"/>
    <xf numFmtId="0" fontId="3" fillId="0" borderId="4" applyNumberFormat="0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166" fontId="3" fillId="0" borderId="5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166" fontId="3" fillId="0" borderId="5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0" fontId="3" fillId="0" borderId="5" applyNumberFormat="0" applyFill="0" applyProtection="0">
      <alignment vertical="top"/>
    </xf>
    <xf numFmtId="0" fontId="3" fillId="0" borderId="6" applyNumberFormat="0" applyFill="0" applyProtection="0">
      <alignment vertical="top" wrapText="1"/>
    </xf>
    <xf numFmtId="0" fontId="3" fillId="0" borderId="5" applyNumberFormat="0" applyFill="0" applyProtection="0">
      <alignment vertical="top"/>
    </xf>
    <xf numFmtId="0" fontId="3" fillId="0" borderId="6" applyNumberFormat="0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166" fontId="3" fillId="0" borderId="5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0" fontId="3" fillId="0" borderId="5" applyNumberFormat="0" applyFill="0" applyProtection="0">
      <alignment vertical="top" wrapText="1"/>
    </xf>
    <xf numFmtId="166" fontId="3" fillId="0" borderId="5" applyFill="0" applyProtection="0">
      <alignment vertical="top" wrapText="1"/>
    </xf>
    <xf numFmtId="0" fontId="20" fillId="0" borderId="0" applyNumberFormat="0" applyFill="0" applyBorder="0" applyProtection="0">
      <alignment horizontal="center" vertical="top"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166" fontId="21" fillId="0" borderId="7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166" fontId="21" fillId="0" borderId="7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166" fontId="21" fillId="0" borderId="7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166" fontId="21" fillId="0" borderId="7" applyFill="0" applyProtection="0">
      <alignment wrapText="1"/>
    </xf>
    <xf numFmtId="0" fontId="4" fillId="0" borderId="1" applyNumberFormat="0" applyFill="0" applyProtection="0">
      <alignment horizontal="center" vertical="top" wrapText="1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8" fillId="5" borderId="2" applyNumberFormat="0" applyAlignment="0" applyProtection="0"/>
    <xf numFmtId="0" fontId="28" fillId="5" borderId="2" applyNumberFormat="0" applyAlignment="0" applyProtection="0"/>
    <xf numFmtId="0" fontId="29" fillId="0" borderId="11" applyNumberFormat="0" applyFill="0" applyAlignment="0" applyProtection="0"/>
    <xf numFmtId="0" fontId="30" fillId="21" borderId="0" applyNumberFormat="0" applyBorder="0" applyAlignment="0" applyProtection="0"/>
    <xf numFmtId="0" fontId="27" fillId="0" borderId="0"/>
    <xf numFmtId="0" fontId="27" fillId="0" borderId="0"/>
    <xf numFmtId="0" fontId="19" fillId="6" borderId="12" applyNumberFormat="0" applyFont="0" applyAlignment="0" applyProtection="0"/>
    <xf numFmtId="0" fontId="19" fillId="6" borderId="12" applyNumberFormat="0" applyFont="0" applyAlignment="0" applyProtection="0"/>
    <xf numFmtId="0" fontId="31" fillId="4" borderId="13" applyNumberFormat="0" applyAlignment="0" applyProtection="0"/>
    <xf numFmtId="0" fontId="31" fillId="4" borderId="13" applyNumberFormat="0" applyAlignment="0" applyProtection="0"/>
    <xf numFmtId="0" fontId="32" fillId="4" borderId="0">
      <alignment horizontal="center" vertical="center"/>
    </xf>
    <xf numFmtId="0" fontId="33" fillId="4" borderId="0">
      <alignment horizontal="left" vertical="center"/>
    </xf>
    <xf numFmtId="0" fontId="34" fillId="0" borderId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15" fillId="40" borderId="0" applyNumberFormat="0" applyBorder="0" applyAlignment="0" applyProtection="0"/>
    <xf numFmtId="0" fontId="15" fillId="41" borderId="0" applyNumberFormat="0" applyBorder="0" applyAlignment="0" applyProtection="0"/>
    <xf numFmtId="0" fontId="15" fillId="40" borderId="0" applyNumberFormat="0" applyBorder="0" applyAlignment="0" applyProtection="0"/>
    <xf numFmtId="0" fontId="15" fillId="42" borderId="0" applyNumberFormat="0" applyBorder="0" applyAlignment="0" applyProtection="0"/>
    <xf numFmtId="0" fontId="15" fillId="43" borderId="0" applyNumberFormat="0" applyBorder="0" applyAlignment="0" applyProtection="0"/>
    <xf numFmtId="0" fontId="15" fillId="44" borderId="0" applyNumberFormat="0" applyBorder="0" applyAlignment="0" applyProtection="0"/>
    <xf numFmtId="0" fontId="15" fillId="43" borderId="0" applyNumberFormat="0" applyBorder="0" applyAlignment="0" applyProtection="0"/>
    <xf numFmtId="0" fontId="15" fillId="31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5" borderId="0" applyNumberFormat="0" applyBorder="0" applyAlignment="0" applyProtection="0"/>
    <xf numFmtId="0" fontId="15" fillId="26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2" borderId="0" applyNumberFormat="0" applyBorder="0" applyAlignment="0" applyProtection="0"/>
    <xf numFmtId="0" fontId="15" fillId="38" borderId="0" applyNumberFormat="0" applyBorder="0" applyAlignment="0" applyProtection="0"/>
    <xf numFmtId="0" fontId="15" fillId="28" borderId="0" applyNumberFormat="0" applyBorder="0" applyAlignment="0" applyProtection="0"/>
    <xf numFmtId="0" fontId="15" fillId="34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31" borderId="0" applyNumberFormat="0" applyBorder="0" applyAlignment="0" applyProtection="0"/>
    <xf numFmtId="0" fontId="15" fillId="47" borderId="0" applyNumberFormat="0" applyBorder="0" applyAlignment="0" applyProtection="0"/>
    <xf numFmtId="0" fontId="15" fillId="31" borderId="0" applyNumberFormat="0" applyBorder="0" applyAlignment="0" applyProtection="0"/>
    <xf numFmtId="0" fontId="15" fillId="43" borderId="0" applyNumberFormat="0" applyBorder="0" applyAlignment="0" applyProtection="0"/>
    <xf numFmtId="0" fontId="15" fillId="41" borderId="0" applyNumberFormat="0" applyBorder="0" applyAlignment="0" applyProtection="0"/>
    <xf numFmtId="0" fontId="15" fillId="44" borderId="0" applyNumberFormat="0" applyBorder="0" applyAlignment="0" applyProtection="0"/>
    <xf numFmtId="0" fontId="15" fillId="46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47" borderId="0" applyNumberFormat="0" applyBorder="0" applyAlignment="0" applyProtection="0"/>
    <xf numFmtId="0" fontId="38" fillId="19" borderId="2" applyNumberFormat="0" applyAlignment="0" applyProtection="0"/>
    <xf numFmtId="0" fontId="38" fillId="5" borderId="2" applyNumberFormat="0" applyAlignment="0" applyProtection="0"/>
    <xf numFmtId="0" fontId="38" fillId="19" borderId="2" applyNumberFormat="0" applyAlignment="0" applyProtection="0"/>
    <xf numFmtId="0" fontId="38" fillId="5" borderId="2" applyNumberFormat="0" applyAlignment="0" applyProtection="0"/>
    <xf numFmtId="0" fontId="38" fillId="21" borderId="2" applyNumberFormat="0" applyAlignment="0" applyProtection="0"/>
    <xf numFmtId="9" fontId="39" fillId="0" borderId="0" applyFont="0" applyFill="0" applyBorder="0" applyAlignment="0" applyProtection="0"/>
    <xf numFmtId="0" fontId="40" fillId="20" borderId="13" applyNumberFormat="0" applyAlignment="0" applyProtection="0"/>
    <xf numFmtId="0" fontId="40" fillId="48" borderId="13" applyNumberFormat="0" applyAlignment="0" applyProtection="0"/>
    <xf numFmtId="0" fontId="40" fillId="20" borderId="13" applyNumberFormat="0" applyAlignment="0" applyProtection="0"/>
    <xf numFmtId="0" fontId="40" fillId="4" borderId="13" applyNumberFormat="0" applyAlignment="0" applyProtection="0"/>
    <xf numFmtId="0" fontId="41" fillId="20" borderId="2" applyNumberFormat="0" applyAlignment="0" applyProtection="0"/>
    <xf numFmtId="0" fontId="41" fillId="48" borderId="2" applyNumberFormat="0" applyAlignment="0" applyProtection="0"/>
    <xf numFmtId="0" fontId="41" fillId="20" borderId="2" applyNumberFormat="0" applyAlignment="0" applyProtection="0"/>
    <xf numFmtId="0" fontId="42" fillId="4" borderId="2" applyNumberFormat="0" applyAlignment="0" applyProtection="0"/>
    <xf numFmtId="44" fontId="27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7" fontId="39" fillId="0" borderId="0" applyFill="0" applyBorder="0" applyAlignment="0" applyProtection="0"/>
    <xf numFmtId="0" fontId="43" fillId="15" borderId="0" applyNumberFormat="0" applyBorder="0" applyAlignment="0" applyProtection="0"/>
    <xf numFmtId="0" fontId="44" fillId="0" borderId="15" applyNumberFormat="0" applyFill="0" applyAlignment="0" applyProtection="0"/>
    <xf numFmtId="0" fontId="44" fillId="0" borderId="15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" fillId="0" borderId="0"/>
    <xf numFmtId="0" fontId="39" fillId="0" borderId="0"/>
    <xf numFmtId="0" fontId="3" fillId="0" borderId="0"/>
    <xf numFmtId="0" fontId="3" fillId="0" borderId="0"/>
    <xf numFmtId="0" fontId="47" fillId="0" borderId="0"/>
    <xf numFmtId="0" fontId="13" fillId="0" borderId="0"/>
    <xf numFmtId="0" fontId="27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47" fillId="0" borderId="0"/>
    <xf numFmtId="0" fontId="48" fillId="0" borderId="11" applyNumberFormat="0" applyFill="0" applyAlignment="0" applyProtection="0"/>
    <xf numFmtId="0" fontId="49" fillId="0" borderId="17" applyNumberFormat="0" applyFill="0" applyAlignment="0" applyProtection="0"/>
    <xf numFmtId="0" fontId="49" fillId="0" borderId="18" applyNumberFormat="0" applyFill="0" applyAlignment="0" applyProtection="0"/>
    <xf numFmtId="0" fontId="50" fillId="49" borderId="3" applyNumberFormat="0" applyAlignment="0" applyProtection="0"/>
    <xf numFmtId="0" fontId="50" fillId="39" borderId="3" applyNumberFormat="0" applyAlignment="0" applyProtection="0"/>
    <xf numFmtId="0" fontId="50" fillId="49" borderId="3" applyNumberFormat="0" applyAlignment="0" applyProtection="0"/>
    <xf numFmtId="0" fontId="50" fillId="39" borderId="3" applyNumberFormat="0" applyAlignment="0" applyProtection="0"/>
    <xf numFmtId="0" fontId="50" fillId="39" borderId="3" applyNumberFormat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1" borderId="0" applyNumberFormat="0" applyBorder="0" applyAlignment="0" applyProtection="0"/>
    <xf numFmtId="0" fontId="53" fillId="50" borderId="0" applyNumberFormat="0" applyBorder="0" applyAlignment="0" applyProtection="0"/>
    <xf numFmtId="0" fontId="53" fillId="21" borderId="0" applyNumberFormat="0" applyBorder="0" applyAlignment="0" applyProtection="0"/>
    <xf numFmtId="0" fontId="54" fillId="21" borderId="0" applyNumberFormat="0" applyBorder="0" applyAlignment="0" applyProtection="0"/>
    <xf numFmtId="0" fontId="41" fillId="48" borderId="2" applyNumberFormat="0" applyAlignment="0" applyProtection="0"/>
    <xf numFmtId="0" fontId="1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3" fillId="0" borderId="0"/>
    <xf numFmtId="0" fontId="56" fillId="0" borderId="0"/>
    <xf numFmtId="0" fontId="56" fillId="0" borderId="0"/>
    <xf numFmtId="0" fontId="56" fillId="0" borderId="0"/>
    <xf numFmtId="0" fontId="27" fillId="0" borderId="0"/>
    <xf numFmtId="0" fontId="47" fillId="0" borderId="0"/>
    <xf numFmtId="0" fontId="1" fillId="0" borderId="0"/>
    <xf numFmtId="0" fontId="5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3" fillId="0" borderId="0"/>
    <xf numFmtId="0" fontId="47" fillId="0" borderId="0"/>
    <xf numFmtId="0" fontId="19" fillId="0" borderId="0"/>
    <xf numFmtId="0" fontId="1" fillId="0" borderId="0"/>
    <xf numFmtId="0" fontId="27" fillId="0" borderId="0"/>
    <xf numFmtId="0" fontId="13" fillId="0" borderId="0"/>
    <xf numFmtId="0" fontId="3" fillId="0" borderId="0"/>
    <xf numFmtId="0" fontId="27" fillId="0" borderId="0"/>
    <xf numFmtId="0" fontId="3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3" fillId="0" borderId="0"/>
    <xf numFmtId="0" fontId="1" fillId="0" borderId="0"/>
    <xf numFmtId="0" fontId="1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2" fillId="0" borderId="0"/>
    <xf numFmtId="0" fontId="13" fillId="0" borderId="0"/>
    <xf numFmtId="0" fontId="1" fillId="0" borderId="0"/>
    <xf numFmtId="0" fontId="27" fillId="0" borderId="0"/>
    <xf numFmtId="0" fontId="1" fillId="0" borderId="0"/>
    <xf numFmtId="0" fontId="47" fillId="0" borderId="0"/>
    <xf numFmtId="0" fontId="47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7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3" fillId="0" borderId="0"/>
    <xf numFmtId="0" fontId="12" fillId="0" borderId="0"/>
    <xf numFmtId="0" fontId="1" fillId="0" borderId="0"/>
    <xf numFmtId="0" fontId="19" fillId="0" borderId="0"/>
    <xf numFmtId="0" fontId="12" fillId="0" borderId="0"/>
    <xf numFmtId="0" fontId="55" fillId="0" borderId="0"/>
    <xf numFmtId="0" fontId="12" fillId="0" borderId="0"/>
    <xf numFmtId="0" fontId="47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9" fillId="0" borderId="0"/>
    <xf numFmtId="0" fontId="49" fillId="0" borderId="17" applyNumberFormat="0" applyFill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1" borderId="0" applyNumberFormat="0" applyBorder="0" applyAlignment="0" applyProtection="0"/>
    <xf numFmtId="0" fontId="58" fillId="16" borderId="0" applyNumberFormat="0" applyBorder="0" applyAlignment="0" applyProtection="0"/>
    <xf numFmtId="0" fontId="58" fillId="12" borderId="0" applyNumberFormat="0" applyBorder="0" applyAlignment="0" applyProtection="0"/>
    <xf numFmtId="0" fontId="59" fillId="0" borderId="0" applyNumberFormat="0" applyFill="0" applyBorder="0" applyAlignment="0" applyProtection="0"/>
    <xf numFmtId="0" fontId="60" fillId="0" borderId="0"/>
    <xf numFmtId="0" fontId="13" fillId="6" borderId="12" applyNumberFormat="0" applyFont="0" applyAlignment="0" applyProtection="0"/>
    <xf numFmtId="0" fontId="12" fillId="51" borderId="12" applyNumberFormat="0" applyAlignment="0" applyProtection="0"/>
    <xf numFmtId="0" fontId="13" fillId="6" borderId="12" applyNumberFormat="0" applyFont="0" applyAlignment="0" applyProtection="0"/>
    <xf numFmtId="0" fontId="27" fillId="6" borderId="12" applyNumberFormat="0" applyFont="0" applyAlignment="0" applyProtection="0"/>
    <xf numFmtId="0" fontId="12" fillId="51" borderId="12" applyNumberFormat="0" applyAlignment="0" applyProtection="0"/>
    <xf numFmtId="9" fontId="4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9" fillId="0" borderId="0" applyFill="0" applyBorder="0" applyAlignment="0" applyProtection="0"/>
    <xf numFmtId="9" fontId="19" fillId="0" borderId="0" applyFont="0" applyFill="0" applyBorder="0" applyAlignment="0" applyProtection="0"/>
    <xf numFmtId="9" fontId="13" fillId="0" borderId="0" applyFill="0" applyBorder="0" applyAlignment="0" applyProtection="0"/>
    <xf numFmtId="9" fontId="27" fillId="0" borderId="0" applyFont="0" applyFill="0" applyBorder="0" applyAlignment="0" applyProtection="0"/>
    <xf numFmtId="9" fontId="3" fillId="0" borderId="0" applyFill="0" applyBorder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1" fillId="0" borderId="0" applyFont="0" applyFill="0" applyBorder="0" applyAlignment="0" applyProtection="0"/>
    <xf numFmtId="0" fontId="40" fillId="48" borderId="13" applyNumberFormat="0" applyAlignment="0" applyProtection="0"/>
    <xf numFmtId="0" fontId="48" fillId="0" borderId="11" applyNumberFormat="0" applyFill="0" applyAlignment="0" applyProtection="0"/>
    <xf numFmtId="0" fontId="62" fillId="0" borderId="19" applyNumberFormat="0" applyFill="0" applyAlignment="0" applyProtection="0"/>
    <xf numFmtId="0" fontId="53" fillId="50" borderId="0" applyNumberFormat="0" applyBorder="0" applyAlignment="0" applyProtection="0"/>
    <xf numFmtId="0" fontId="63" fillId="0" borderId="1"/>
    <xf numFmtId="0" fontId="6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68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5" fontId="27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4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4" borderId="0" applyNumberFormat="0" applyBorder="0" applyAlignment="0" applyProtection="0"/>
    <xf numFmtId="0" fontId="4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6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24" borderId="0" applyNumberFormat="0" applyBorder="0" applyAlignment="0" applyProtection="0"/>
    <xf numFmtId="0" fontId="13" fillId="16" borderId="0" applyNumberFormat="0" applyBorder="0" applyAlignment="0" applyProtection="0"/>
    <xf numFmtId="0" fontId="13" fillId="10" borderId="0" applyNumberFormat="0" applyBorder="0" applyAlignment="0" applyProtection="0"/>
    <xf numFmtId="0" fontId="13" fillId="26" borderId="0" applyNumberFormat="0" applyBorder="0" applyAlignment="0" applyProtection="0"/>
    <xf numFmtId="0" fontId="15" fillId="29" borderId="0" applyNumberFormat="0" applyBorder="0" applyAlignment="0" applyProtection="0"/>
    <xf numFmtId="0" fontId="15" fillId="13" borderId="0" applyNumberFormat="0" applyBorder="0" applyAlignment="0" applyProtection="0"/>
    <xf numFmtId="0" fontId="15" fillId="24" borderId="0" applyNumberFormat="0" applyBorder="0" applyAlignment="0" applyProtection="0"/>
    <xf numFmtId="0" fontId="15" fillId="32" borderId="0" applyNumberFormat="0" applyBorder="0" applyAlignment="0" applyProtection="0"/>
    <xf numFmtId="0" fontId="15" fillId="28" borderId="0" applyNumberFormat="0" applyBorder="0" applyAlignment="0" applyProtection="0"/>
    <xf numFmtId="0" fontId="15" fillId="35" borderId="0" applyNumberFormat="0" applyBorder="0" applyAlignment="0" applyProtection="0"/>
    <xf numFmtId="0" fontId="15" fillId="40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32" borderId="0" applyNumberFormat="0" applyBorder="0" applyAlignment="0" applyProtection="0"/>
    <xf numFmtId="0" fontId="15" fillId="28" borderId="0" applyNumberFormat="0" applyBorder="0" applyAlignment="0" applyProtection="0"/>
    <xf numFmtId="0" fontId="15" fillId="31" borderId="0" applyNumberFormat="0" applyBorder="0" applyAlignment="0" applyProtection="0"/>
    <xf numFmtId="0" fontId="58" fillId="11" borderId="0" applyNumberFormat="0" applyBorder="0" applyAlignment="0" applyProtection="0"/>
    <xf numFmtId="0" fontId="41" fillId="20" borderId="2" applyNumberFormat="0" applyAlignment="0" applyProtection="0"/>
    <xf numFmtId="0" fontId="50" fillId="39" borderId="3" applyNumberFormat="0" applyAlignment="0" applyProtection="0"/>
    <xf numFmtId="0" fontId="3" fillId="0" borderId="0"/>
    <xf numFmtId="0" fontId="59" fillId="0" borderId="0" applyNumberFormat="0" applyFill="0" applyBorder="0" applyAlignment="0" applyProtection="0"/>
    <xf numFmtId="0" fontId="43" fillId="14" borderId="0" applyNumberFormat="0" applyBorder="0" applyAlignment="0" applyProtection="0"/>
    <xf numFmtId="0" fontId="44" fillId="0" borderId="15" applyNumberFormat="0" applyFill="0" applyAlignment="0" applyProtection="0"/>
    <xf numFmtId="0" fontId="45" fillId="0" borderId="9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0" fontId="38" fillId="5" borderId="2" applyNumberFormat="0" applyAlignment="0" applyProtection="0"/>
    <xf numFmtId="0" fontId="48" fillId="0" borderId="11" applyNumberFormat="0" applyFill="0" applyAlignment="0" applyProtection="0"/>
    <xf numFmtId="0" fontId="53" fillId="21" borderId="0" applyNumberFormat="0" applyBorder="0" applyAlignment="0" applyProtection="0"/>
    <xf numFmtId="0" fontId="27" fillId="6" borderId="12" applyNumberFormat="0" applyFont="0" applyAlignment="0" applyProtection="0"/>
    <xf numFmtId="0" fontId="40" fillId="20" borderId="13" applyNumberFormat="0" applyAlignment="0" applyProtection="0"/>
    <xf numFmtId="0" fontId="51" fillId="0" borderId="0" applyNumberFormat="0" applyFill="0" applyBorder="0" applyAlignment="0" applyProtection="0"/>
    <xf numFmtId="0" fontId="49" fillId="0" borderId="17" applyNumberFormat="0" applyFill="0" applyAlignment="0" applyProtection="0"/>
    <xf numFmtId="0" fontId="62" fillId="0" borderId="0" applyNumberFormat="0" applyFill="0" applyBorder="0" applyAlignment="0" applyProtection="0"/>
    <xf numFmtId="180" fontId="3" fillId="0" borderId="0" applyFont="0" applyFill="0" applyBorder="0" applyAlignment="0" applyProtection="0"/>
    <xf numFmtId="0" fontId="83" fillId="0" borderId="44" applyNumberFormat="0" applyFill="0" applyAlignment="0" applyProtection="0"/>
    <xf numFmtId="0" fontId="84" fillId="0" borderId="45" applyNumberFormat="0" applyFill="0" applyAlignment="0" applyProtection="0"/>
    <xf numFmtId="0" fontId="85" fillId="0" borderId="46" applyNumberFormat="0" applyFill="0" applyAlignment="0" applyProtection="0"/>
    <xf numFmtId="0" fontId="85" fillId="0" borderId="0" applyNumberFormat="0" applyFill="0" applyBorder="0" applyAlignment="0" applyProtection="0"/>
    <xf numFmtId="0" fontId="1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86" fillId="0" borderId="0"/>
    <xf numFmtId="0" fontId="27" fillId="0" borderId="0"/>
    <xf numFmtId="0" fontId="1" fillId="0" borderId="0"/>
    <xf numFmtId="0" fontId="1" fillId="0" borderId="0"/>
    <xf numFmtId="0" fontId="87" fillId="0" borderId="0"/>
    <xf numFmtId="0" fontId="27" fillId="0" borderId="0"/>
    <xf numFmtId="0" fontId="12" fillId="0" borderId="0"/>
    <xf numFmtId="0" fontId="88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9" fontId="27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84">
    <xf numFmtId="0" fontId="0" fillId="0" borderId="0" xfId="0"/>
    <xf numFmtId="0" fontId="3" fillId="0" borderId="0" xfId="1"/>
    <xf numFmtId="0" fontId="4" fillId="0" borderId="0" xfId="1" applyFont="1"/>
    <xf numFmtId="0" fontId="5" fillId="0" borderId="0" xfId="1" applyFont="1"/>
    <xf numFmtId="0" fontId="7" fillId="0" borderId="1" xfId="1" applyFont="1" applyBorder="1" applyAlignment="1">
      <alignment horizontal="center" vertical="center"/>
    </xf>
    <xf numFmtId="1" fontId="8" fillId="0" borderId="1" xfId="1" applyNumberFormat="1" applyFont="1" applyBorder="1" applyAlignment="1">
      <alignment horizontal="center"/>
    </xf>
    <xf numFmtId="1" fontId="7" fillId="0" borderId="1" xfId="1" applyNumberFormat="1" applyFont="1" applyBorder="1" applyAlignment="1">
      <alignment horizontal="center"/>
    </xf>
    <xf numFmtId="1" fontId="9" fillId="0" borderId="1" xfId="1" applyNumberFormat="1" applyFont="1" applyBorder="1" applyAlignment="1">
      <alignment horizontal="left"/>
    </xf>
    <xf numFmtId="164" fontId="7" fillId="0" borderId="1" xfId="1" applyNumberFormat="1" applyFont="1" applyBorder="1" applyAlignment="1">
      <alignment horizontal="center"/>
    </xf>
    <xf numFmtId="2" fontId="7" fillId="0" borderId="1" xfId="1" applyNumberFormat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9" fillId="0" borderId="1" xfId="1" applyFont="1" applyBorder="1"/>
    <xf numFmtId="49" fontId="5" fillId="0" borderId="1" xfId="1" applyNumberFormat="1" applyFont="1" applyBorder="1" applyAlignment="1">
      <alignment horizontal="center"/>
    </xf>
    <xf numFmtId="0" fontId="8" fillId="2" borderId="1" xfId="1" applyFont="1" applyFill="1" applyBorder="1" applyAlignment="1" applyProtection="1">
      <alignment horizontal="left" vertical="center" wrapText="1"/>
    </xf>
    <xf numFmtId="164" fontId="5" fillId="0" borderId="1" xfId="1" applyNumberFormat="1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0" fontId="8" fillId="3" borderId="1" xfId="1" applyFont="1" applyFill="1" applyBorder="1" applyAlignment="1" applyProtection="1">
      <alignment horizontal="left" vertical="top" wrapText="1"/>
    </xf>
    <xf numFmtId="0" fontId="8" fillId="0" borderId="1" xfId="1" applyFont="1" applyFill="1" applyBorder="1" applyAlignment="1" applyProtection="1">
      <alignment horizontal="left" vertical="top" wrapText="1"/>
    </xf>
    <xf numFmtId="0" fontId="9" fillId="2" borderId="1" xfId="1" applyFont="1" applyFill="1" applyBorder="1" applyAlignment="1" applyProtection="1">
      <alignment wrapText="1"/>
    </xf>
    <xf numFmtId="0" fontId="9" fillId="0" borderId="1" xfId="1" applyFont="1" applyFill="1" applyBorder="1" applyAlignment="1" applyProtection="1">
      <alignment wrapText="1"/>
    </xf>
    <xf numFmtId="0" fontId="8" fillId="0" borderId="1" xfId="1" applyFont="1" applyFill="1" applyBorder="1" applyAlignment="1" applyProtection="1">
      <alignment wrapText="1"/>
    </xf>
    <xf numFmtId="0" fontId="8" fillId="2" borderId="1" xfId="1" applyFont="1" applyFill="1" applyBorder="1" applyAlignment="1" applyProtection="1">
      <alignment wrapText="1"/>
    </xf>
    <xf numFmtId="0" fontId="10" fillId="0" borderId="1" xfId="0" applyFont="1" applyBorder="1" applyAlignment="1">
      <alignment wrapText="1"/>
    </xf>
    <xf numFmtId="49" fontId="7" fillId="0" borderId="1" xfId="1" applyNumberFormat="1" applyFont="1" applyBorder="1" applyAlignment="1">
      <alignment horizontal="center" vertical="center"/>
    </xf>
    <xf numFmtId="0" fontId="9" fillId="0" borderId="1" xfId="1" applyFont="1" applyFill="1" applyBorder="1" applyAlignment="1" applyProtection="1">
      <alignment horizontal="left" vertical="center" wrapText="1"/>
    </xf>
    <xf numFmtId="0" fontId="7" fillId="0" borderId="1" xfId="1" applyFont="1" applyBorder="1" applyAlignment="1">
      <alignment horizontal="center"/>
    </xf>
    <xf numFmtId="0" fontId="11" fillId="0" borderId="0" xfId="1" applyFont="1"/>
    <xf numFmtId="2" fontId="3" fillId="0" borderId="0" xfId="1" applyNumberFormat="1"/>
    <xf numFmtId="0" fontId="65" fillId="0" borderId="0" xfId="0" applyFont="1"/>
    <xf numFmtId="0" fontId="0" fillId="0" borderId="0" xfId="0" applyAlignment="1">
      <alignment wrapText="1"/>
    </xf>
    <xf numFmtId="0" fontId="66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center"/>
    </xf>
    <xf numFmtId="0" fontId="65" fillId="0" borderId="1" xfId="0" applyFont="1" applyBorder="1" applyAlignment="1">
      <alignment horizontal="center"/>
    </xf>
    <xf numFmtId="0" fontId="65" fillId="0" borderId="1" xfId="0" applyFont="1" applyBorder="1" applyAlignment="1">
      <alignment horizontal="center" vertical="center"/>
    </xf>
    <xf numFmtId="0" fontId="65" fillId="0" borderId="1" xfId="0" applyFont="1" applyBorder="1" applyAlignment="1">
      <alignment wrapText="1"/>
    </xf>
    <xf numFmtId="2" fontId="65" fillId="0" borderId="1" xfId="0" applyNumberFormat="1" applyFont="1" applyBorder="1" applyAlignment="1">
      <alignment horizontal="center"/>
    </xf>
    <xf numFmtId="2" fontId="66" fillId="0" borderId="1" xfId="0" applyNumberFormat="1" applyFont="1" applyBorder="1" applyAlignment="1">
      <alignment horizontal="center"/>
    </xf>
    <xf numFmtId="3" fontId="65" fillId="0" borderId="1" xfId="0" applyNumberFormat="1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Border="1" applyAlignment="1">
      <alignment horizontal="center"/>
    </xf>
    <xf numFmtId="0" fontId="4" fillId="0" borderId="0" xfId="1" applyFont="1" applyAlignment="1"/>
    <xf numFmtId="0" fontId="10" fillId="0" borderId="0" xfId="328" applyFont="1" applyFill="1" applyBorder="1" applyAlignment="1" applyProtection="1">
      <alignment horizontal="center"/>
      <protection locked="0"/>
    </xf>
    <xf numFmtId="0" fontId="67" fillId="0" borderId="0" xfId="328" applyFont="1" applyFill="1" applyProtection="1">
      <protection locked="0"/>
    </xf>
    <xf numFmtId="0" fontId="67" fillId="3" borderId="1" xfId="307" applyFont="1" applyFill="1" applyBorder="1" applyAlignment="1" applyProtection="1">
      <alignment horizontal="center" vertical="center" wrapText="1"/>
    </xf>
    <xf numFmtId="0" fontId="67" fillId="3" borderId="1" xfId="307" applyFont="1" applyFill="1" applyBorder="1" applyAlignment="1" applyProtection="1">
      <alignment vertical="center" wrapText="1"/>
    </xf>
    <xf numFmtId="0" fontId="67" fillId="0" borderId="1" xfId="307" applyFont="1" applyFill="1" applyBorder="1" applyAlignment="1" applyProtection="1">
      <alignment horizontal="center" vertical="center" wrapText="1"/>
    </xf>
    <xf numFmtId="0" fontId="67" fillId="3" borderId="1" xfId="307" applyFont="1" applyFill="1" applyBorder="1" applyAlignment="1" applyProtection="1">
      <alignment horizontal="center" vertical="center"/>
    </xf>
    <xf numFmtId="0" fontId="67" fillId="3" borderId="1" xfId="307" applyFont="1" applyFill="1" applyBorder="1" applyAlignment="1" applyProtection="1">
      <alignment vertical="top" wrapText="1"/>
    </xf>
    <xf numFmtId="4" fontId="67" fillId="3" borderId="1" xfId="307" applyNumberFormat="1" applyFont="1" applyFill="1" applyBorder="1" applyAlignment="1" applyProtection="1">
      <alignment horizontal="center" vertical="center"/>
    </xf>
    <xf numFmtId="4" fontId="66" fillId="0" borderId="1" xfId="0" applyNumberFormat="1" applyFont="1" applyBorder="1" applyAlignment="1">
      <alignment horizontal="center" vertical="center"/>
    </xf>
    <xf numFmtId="0" fontId="64" fillId="0" borderId="0" xfId="0" applyFont="1" applyAlignment="1">
      <alignment wrapText="1"/>
    </xf>
    <xf numFmtId="0" fontId="64" fillId="0" borderId="0" xfId="0" applyFont="1" applyAlignment="1">
      <alignment horizontal="right" vertical="center"/>
    </xf>
    <xf numFmtId="0" fontId="2" fillId="0" borderId="0" xfId="0" applyFont="1"/>
    <xf numFmtId="0" fontId="11" fillId="0" borderId="0" xfId="1" applyFont="1" applyAlignment="1">
      <alignment horizontal="right"/>
    </xf>
    <xf numFmtId="0" fontId="27" fillId="0" borderId="0" xfId="305"/>
    <xf numFmtId="0" fontId="68" fillId="0" borderId="0" xfId="305" applyFont="1"/>
    <xf numFmtId="0" fontId="27" fillId="0" borderId="0" xfId="305" applyFill="1"/>
    <xf numFmtId="0" fontId="69" fillId="0" borderId="0" xfId="305" applyFont="1" applyFill="1" applyAlignment="1">
      <alignment horizontal="left"/>
    </xf>
    <xf numFmtId="0" fontId="70" fillId="0" borderId="0" xfId="305" applyFont="1" applyFill="1" applyAlignment="1">
      <alignment horizontal="left"/>
    </xf>
    <xf numFmtId="0" fontId="70" fillId="0" borderId="0" xfId="305" applyFont="1" applyFill="1" applyAlignment="1">
      <alignment horizontal="right"/>
    </xf>
    <xf numFmtId="0" fontId="71" fillId="0" borderId="20" xfId="305" applyFont="1" applyFill="1" applyBorder="1" applyAlignment="1">
      <alignment horizontal="center"/>
    </xf>
    <xf numFmtId="0" fontId="71" fillId="0" borderId="21" xfId="305" applyFont="1" applyFill="1" applyBorder="1" applyAlignment="1">
      <alignment horizontal="center"/>
    </xf>
    <xf numFmtId="0" fontId="71" fillId="0" borderId="22" xfId="305" applyFont="1" applyFill="1" applyBorder="1" applyAlignment="1">
      <alignment horizontal="center"/>
    </xf>
    <xf numFmtId="0" fontId="71" fillId="0" borderId="23" xfId="305" applyFont="1" applyFill="1" applyBorder="1" applyAlignment="1">
      <alignment horizontal="center"/>
    </xf>
    <xf numFmtId="0" fontId="70" fillId="0" borderId="24" xfId="305" applyFont="1" applyFill="1" applyBorder="1" applyAlignment="1">
      <alignment horizontal="center"/>
    </xf>
    <xf numFmtId="0" fontId="71" fillId="0" borderId="25" xfId="305" applyFont="1" applyFill="1" applyBorder="1" applyAlignment="1">
      <alignment horizontal="center"/>
    </xf>
    <xf numFmtId="0" fontId="71" fillId="0" borderId="0" xfId="305" applyFont="1" applyFill="1"/>
    <xf numFmtId="0" fontId="71" fillId="0" borderId="26" xfId="305" applyFont="1" applyFill="1" applyBorder="1" applyAlignment="1">
      <alignment horizontal="center"/>
    </xf>
    <xf numFmtId="0" fontId="71" fillId="0" borderId="26" xfId="305" applyFont="1" applyFill="1" applyBorder="1"/>
    <xf numFmtId="0" fontId="71" fillId="0" borderId="27" xfId="305" applyFont="1" applyFill="1" applyBorder="1"/>
    <xf numFmtId="0" fontId="70" fillId="0" borderId="28" xfId="305" applyFont="1" applyFill="1" applyBorder="1" applyAlignment="1">
      <alignment horizontal="center"/>
    </xf>
    <xf numFmtId="0" fontId="70" fillId="0" borderId="26" xfId="305" applyFont="1" applyFill="1" applyBorder="1" applyAlignment="1">
      <alignment horizontal="center"/>
    </xf>
    <xf numFmtId="0" fontId="71" fillId="0" borderId="29" xfId="305" applyFont="1" applyFill="1" applyBorder="1" applyAlignment="1">
      <alignment horizontal="center"/>
    </xf>
    <xf numFmtId="0" fontId="27" fillId="0" borderId="22" xfId="305" applyFill="1" applyBorder="1"/>
    <xf numFmtId="0" fontId="27" fillId="0" borderId="23" xfId="305" applyFill="1" applyBorder="1"/>
    <xf numFmtId="0" fontId="71" fillId="0" borderId="23" xfId="305" applyFont="1" applyFill="1" applyBorder="1" applyAlignment="1">
      <alignment horizontal="left"/>
    </xf>
    <xf numFmtId="0" fontId="27" fillId="0" borderId="24" xfId="305" applyFill="1" applyBorder="1"/>
    <xf numFmtId="0" fontId="27" fillId="0" borderId="30" xfId="305" applyFill="1" applyBorder="1" applyAlignment="1">
      <alignment horizontal="center"/>
    </xf>
    <xf numFmtId="0" fontId="27" fillId="0" borderId="31" xfId="305" applyFill="1" applyBorder="1" applyAlignment="1">
      <alignment horizontal="center"/>
    </xf>
    <xf numFmtId="0" fontId="27" fillId="0" borderId="32" xfId="305" applyFill="1" applyBorder="1" applyAlignment="1">
      <alignment horizontal="center"/>
    </xf>
    <xf numFmtId="0" fontId="27" fillId="0" borderId="33" xfId="305" applyFill="1" applyBorder="1" applyAlignment="1">
      <alignment horizontal="center"/>
    </xf>
    <xf numFmtId="0" fontId="27" fillId="0" borderId="33" xfId="305" applyFont="1" applyFill="1" applyBorder="1" applyAlignment="1">
      <alignment horizontal="center"/>
    </xf>
    <xf numFmtId="0" fontId="27" fillId="0" borderId="34" xfId="305" applyFill="1" applyBorder="1" applyAlignment="1">
      <alignment horizontal="center"/>
    </xf>
    <xf numFmtId="0" fontId="27" fillId="0" borderId="35" xfId="305" applyFill="1" applyBorder="1" applyAlignment="1">
      <alignment horizontal="center"/>
    </xf>
    <xf numFmtId="0" fontId="27" fillId="0" borderId="0" xfId="305" applyFill="1" applyAlignment="1">
      <alignment horizontal="center"/>
    </xf>
    <xf numFmtId="0" fontId="27" fillId="0" borderId="36" xfId="305" applyFill="1" applyBorder="1" applyAlignment="1">
      <alignment horizontal="center"/>
    </xf>
    <xf numFmtId="0" fontId="73" fillId="0" borderId="28" xfId="305" applyFont="1" applyFill="1" applyBorder="1" applyAlignment="1">
      <alignment horizontal="center"/>
    </xf>
    <xf numFmtId="0" fontId="73" fillId="0" borderId="23" xfId="305" applyFont="1" applyFill="1" applyBorder="1" applyAlignment="1">
      <alignment horizontal="center"/>
    </xf>
    <xf numFmtId="0" fontId="72" fillId="0" borderId="23" xfId="305" applyFont="1" applyFill="1" applyBorder="1" applyAlignment="1">
      <alignment horizontal="center"/>
    </xf>
    <xf numFmtId="0" fontId="73" fillId="0" borderId="24" xfId="305" applyFont="1" applyFill="1" applyBorder="1" applyAlignment="1">
      <alignment horizontal="center"/>
    </xf>
    <xf numFmtId="0" fontId="27" fillId="0" borderId="7" xfId="305" applyFill="1" applyBorder="1" applyAlignment="1">
      <alignment horizontal="center"/>
    </xf>
    <xf numFmtId="0" fontId="27" fillId="0" borderId="37" xfId="305" applyFill="1" applyBorder="1" applyAlignment="1">
      <alignment horizontal="center"/>
    </xf>
    <xf numFmtId="0" fontId="27" fillId="0" borderId="38" xfId="305" applyFill="1" applyBorder="1" applyAlignment="1">
      <alignment horizontal="center"/>
    </xf>
    <xf numFmtId="0" fontId="72" fillId="0" borderId="22" xfId="305" applyFont="1" applyFill="1" applyBorder="1" applyAlignment="1">
      <alignment horizontal="center"/>
    </xf>
    <xf numFmtId="0" fontId="72" fillId="0" borderId="24" xfId="305" applyFont="1" applyFill="1" applyBorder="1" applyAlignment="1">
      <alignment horizontal="center"/>
    </xf>
    <xf numFmtId="0" fontId="27" fillId="0" borderId="39" xfId="305" applyFill="1" applyBorder="1" applyAlignment="1">
      <alignment horizontal="center"/>
    </xf>
    <xf numFmtId="0" fontId="27" fillId="0" borderId="40" xfId="305" applyFill="1" applyBorder="1" applyAlignment="1">
      <alignment horizontal="center"/>
    </xf>
    <xf numFmtId="0" fontId="27" fillId="0" borderId="41" xfId="305" applyFill="1" applyBorder="1" applyAlignment="1">
      <alignment horizontal="center"/>
    </xf>
    <xf numFmtId="0" fontId="27" fillId="0" borderId="42" xfId="305" applyFill="1" applyBorder="1" applyAlignment="1">
      <alignment horizontal="center"/>
    </xf>
    <xf numFmtId="0" fontId="72" fillId="0" borderId="43" xfId="305" applyFont="1" applyFill="1" applyBorder="1" applyAlignment="1">
      <alignment horizontal="center"/>
    </xf>
    <xf numFmtId="0" fontId="72" fillId="0" borderId="26" xfId="305" applyFont="1" applyFill="1" applyBorder="1" applyAlignment="1">
      <alignment horizontal="center"/>
    </xf>
    <xf numFmtId="1" fontId="72" fillId="0" borderId="43" xfId="305" applyNumberFormat="1" applyFont="1" applyFill="1" applyBorder="1" applyAlignment="1">
      <alignment horizontal="center"/>
    </xf>
    <xf numFmtId="0" fontId="72" fillId="0" borderId="0" xfId="305" applyFont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64" fillId="0" borderId="0" xfId="0" applyFont="1" applyAlignment="1">
      <alignment horizontal="center" wrapText="1"/>
    </xf>
    <xf numFmtId="0" fontId="66" fillId="0" borderId="1" xfId="0" applyFont="1" applyBorder="1" applyAlignment="1">
      <alignment horizontal="center" vertical="center"/>
    </xf>
    <xf numFmtId="0" fontId="66" fillId="0" borderId="1" xfId="0" applyFont="1" applyBorder="1" applyAlignment="1">
      <alignment horizontal="center" vertical="center" wrapText="1"/>
    </xf>
    <xf numFmtId="0" fontId="10" fillId="3" borderId="0" xfId="328" applyFont="1" applyFill="1" applyBorder="1" applyAlignment="1" applyProtection="1">
      <alignment horizontal="center" wrapText="1"/>
      <protection locked="0"/>
    </xf>
    <xf numFmtId="0" fontId="10" fillId="0" borderId="0" xfId="328" applyFont="1" applyFill="1" applyBorder="1" applyAlignment="1" applyProtection="1">
      <alignment horizontal="right"/>
      <protection locked="0"/>
    </xf>
    <xf numFmtId="0" fontId="67" fillId="3" borderId="1" xfId="307" applyFont="1" applyFill="1" applyBorder="1" applyAlignment="1" applyProtection="1">
      <alignment horizontal="center" vertical="center" wrapText="1"/>
    </xf>
    <xf numFmtId="0" fontId="64" fillId="3" borderId="0" xfId="328" applyFont="1" applyFill="1" applyAlignment="1" applyProtection="1">
      <alignment horizontal="center" wrapText="1"/>
      <protection locked="0"/>
    </xf>
    <xf numFmtId="0" fontId="6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3" fillId="0" borderId="0" xfId="301"/>
    <xf numFmtId="167" fontId="74" fillId="0" borderId="0" xfId="349" applyNumberFormat="1" applyFont="1" applyFill="1" applyAlignment="1">
      <alignment horizontal="left"/>
    </xf>
    <xf numFmtId="167" fontId="74" fillId="0" borderId="0" xfId="349" applyNumberFormat="1" applyFont="1" applyFill="1"/>
    <xf numFmtId="167" fontId="75" fillId="0" borderId="0" xfId="349" applyNumberFormat="1" applyFont="1" applyFill="1"/>
    <xf numFmtId="167" fontId="11" fillId="0" borderId="0" xfId="349" applyNumberFormat="1" applyFont="1" applyFill="1" applyBorder="1" applyAlignment="1">
      <alignment horizontal="left"/>
    </xf>
    <xf numFmtId="167" fontId="74" fillId="0" borderId="0" xfId="349" applyNumberFormat="1" applyFont="1" applyFill="1" applyBorder="1"/>
    <xf numFmtId="167" fontId="11" fillId="0" borderId="0" xfId="349" applyNumberFormat="1" applyFont="1" applyFill="1" applyAlignment="1">
      <alignment horizontal="left" wrapText="1"/>
    </xf>
    <xf numFmtId="0" fontId="76" fillId="0" borderId="0" xfId="301" applyFont="1" applyFill="1" applyAlignment="1">
      <alignment horizontal="left" wrapText="1"/>
    </xf>
    <xf numFmtId="167" fontId="74" fillId="0" borderId="0" xfId="349" applyNumberFormat="1" applyFont="1" applyFill="1" applyBorder="1" applyAlignment="1">
      <alignment horizontal="left" vertical="center"/>
    </xf>
    <xf numFmtId="2" fontId="8" fillId="0" borderId="0" xfId="349" applyNumberFormat="1" applyFont="1" applyFill="1"/>
    <xf numFmtId="0" fontId="76" fillId="0" borderId="0" xfId="301" applyFont="1"/>
    <xf numFmtId="167" fontId="9" fillId="0" borderId="0" xfId="349" applyNumberFormat="1" applyFont="1" applyFill="1"/>
    <xf numFmtId="167" fontId="11" fillId="0" borderId="0" xfId="349" applyNumberFormat="1" applyFont="1" applyFill="1" applyBorder="1"/>
    <xf numFmtId="4" fontId="8" fillId="0" borderId="0" xfId="349" applyNumberFormat="1" applyFont="1" applyFill="1" applyBorder="1"/>
    <xf numFmtId="167" fontId="77" fillId="0" borderId="0" xfId="349" applyNumberFormat="1" applyFont="1" applyFill="1" applyBorder="1"/>
    <xf numFmtId="167" fontId="8" fillId="0" borderId="0" xfId="349" applyNumberFormat="1" applyFont="1" applyFill="1" applyBorder="1"/>
    <xf numFmtId="167" fontId="74" fillId="0" borderId="0" xfId="349" applyNumberFormat="1" applyFont="1" applyFill="1" applyAlignment="1"/>
    <xf numFmtId="0" fontId="0" fillId="0" borderId="0" xfId="0" applyAlignment="1"/>
    <xf numFmtId="2" fontId="8" fillId="0" borderId="0" xfId="349" applyNumberFormat="1" applyFont="1" applyFill="1" applyBorder="1"/>
    <xf numFmtId="167" fontId="74" fillId="0" borderId="0" xfId="349" applyNumberFormat="1" applyFont="1" applyFill="1" applyAlignment="1"/>
    <xf numFmtId="0" fontId="0" fillId="0" borderId="0" xfId="0" applyAlignment="1"/>
    <xf numFmtId="167" fontId="74" fillId="0" borderId="0" xfId="349" applyNumberFormat="1" applyFont="1" applyFill="1" applyAlignment="1">
      <alignment horizontal="center"/>
    </xf>
    <xf numFmtId="167" fontId="11" fillId="0" borderId="0" xfId="349" applyNumberFormat="1" applyFont="1" applyFill="1" applyAlignment="1">
      <alignment horizontal="center"/>
    </xf>
    <xf numFmtId="164" fontId="8" fillId="0" borderId="0" xfId="349" applyNumberFormat="1" applyFont="1" applyFill="1"/>
    <xf numFmtId="167" fontId="8" fillId="0" borderId="1" xfId="349" applyNumberFormat="1" applyFont="1" applyFill="1" applyBorder="1" applyAlignment="1">
      <alignment horizontal="center"/>
    </xf>
    <xf numFmtId="167" fontId="8" fillId="0" borderId="1" xfId="349" applyNumberFormat="1" applyFont="1" applyFill="1" applyBorder="1" applyAlignment="1">
      <alignment horizontal="center" wrapText="1"/>
    </xf>
    <xf numFmtId="167" fontId="9" fillId="0" borderId="1" xfId="349" applyNumberFormat="1" applyFont="1" applyFill="1" applyBorder="1" applyAlignment="1">
      <alignment horizontal="center" wrapText="1"/>
    </xf>
    <xf numFmtId="167" fontId="8" fillId="0" borderId="1" xfId="349" applyNumberFormat="1" applyFont="1" applyFill="1" applyBorder="1" applyAlignment="1">
      <alignment horizontal="center" vertical="center"/>
    </xf>
    <xf numFmtId="167" fontId="8" fillId="0" borderId="1" xfId="349" applyNumberFormat="1" applyFont="1" applyFill="1" applyBorder="1" applyAlignment="1">
      <alignment horizontal="center" vertical="center"/>
    </xf>
    <xf numFmtId="1" fontId="8" fillId="0" borderId="1" xfId="349" applyNumberFormat="1" applyFont="1" applyFill="1" applyBorder="1"/>
    <xf numFmtId="1" fontId="8" fillId="0" borderId="1" xfId="349" applyNumberFormat="1" applyFont="1" applyFill="1" applyBorder="1" applyAlignment="1">
      <alignment horizontal="center"/>
    </xf>
    <xf numFmtId="1" fontId="9" fillId="0" borderId="1" xfId="349" applyNumberFormat="1" applyFont="1" applyFill="1" applyBorder="1" applyAlignment="1">
      <alignment horizontal="center"/>
    </xf>
    <xf numFmtId="1" fontId="8" fillId="0" borderId="0" xfId="349" applyNumberFormat="1" applyFont="1" applyFill="1"/>
    <xf numFmtId="167" fontId="9" fillId="0" borderId="1" xfId="349" applyNumberFormat="1" applyFont="1" applyFill="1" applyBorder="1"/>
    <xf numFmtId="167" fontId="9" fillId="0" borderId="1" xfId="349" applyNumberFormat="1" applyFont="1" applyFill="1" applyBorder="1" applyAlignment="1">
      <alignment wrapText="1"/>
    </xf>
    <xf numFmtId="167" fontId="9" fillId="0" borderId="1" xfId="349" applyNumberFormat="1" applyFont="1" applyFill="1" applyBorder="1" applyAlignment="1">
      <alignment horizontal="center"/>
    </xf>
    <xf numFmtId="4" fontId="9" fillId="0" borderId="1" xfId="349" applyNumberFormat="1" applyFont="1" applyFill="1" applyBorder="1" applyAlignment="1">
      <alignment horizontal="center"/>
    </xf>
    <xf numFmtId="175" fontId="9" fillId="0" borderId="0" xfId="349" applyNumberFormat="1" applyFont="1" applyFill="1" applyBorder="1"/>
    <xf numFmtId="176" fontId="78" fillId="0" borderId="0" xfId="349" applyNumberFormat="1" applyFont="1" applyFill="1"/>
    <xf numFmtId="167" fontId="8" fillId="0" borderId="1" xfId="349" applyNumberFormat="1" applyFont="1" applyFill="1" applyBorder="1"/>
    <xf numFmtId="167" fontId="8" fillId="0" borderId="1" xfId="349" applyNumberFormat="1" applyFont="1" applyFill="1" applyBorder="1" applyAlignment="1">
      <alignment wrapText="1"/>
    </xf>
    <xf numFmtId="167" fontId="8" fillId="0" borderId="1" xfId="349" applyNumberFormat="1" applyFont="1" applyFill="1" applyBorder="1" applyAlignment="1">
      <alignment horizontal="center"/>
    </xf>
    <xf numFmtId="4" fontId="8" fillId="0" borderId="1" xfId="349" applyNumberFormat="1" applyFont="1" applyFill="1" applyBorder="1" applyAlignment="1">
      <alignment horizontal="center" vertical="center"/>
    </xf>
    <xf numFmtId="175" fontId="8" fillId="0" borderId="0" xfId="349" applyNumberFormat="1" applyFont="1" applyFill="1" applyBorder="1"/>
    <xf numFmtId="176" fontId="79" fillId="0" borderId="0" xfId="349" applyNumberFormat="1" applyFont="1" applyFill="1"/>
    <xf numFmtId="4" fontId="8" fillId="0" borderId="1" xfId="349" applyNumberFormat="1" applyFont="1" applyFill="1" applyBorder="1" applyAlignment="1">
      <alignment horizontal="center"/>
    </xf>
    <xf numFmtId="175" fontId="8" fillId="0" borderId="0" xfId="349" applyNumberFormat="1" applyFont="1" applyFill="1"/>
    <xf numFmtId="177" fontId="9" fillId="0" borderId="0" xfId="349" applyNumberFormat="1" applyFont="1" applyFill="1" applyBorder="1"/>
    <xf numFmtId="178" fontId="78" fillId="0" borderId="0" xfId="349" applyNumberFormat="1" applyFont="1" applyFill="1" applyBorder="1"/>
    <xf numFmtId="4" fontId="80" fillId="3" borderId="1" xfId="370" applyNumberFormat="1" applyFont="1" applyFill="1" applyBorder="1" applyAlignment="1">
      <alignment horizontal="right" wrapText="1"/>
    </xf>
    <xf numFmtId="4" fontId="8" fillId="0" borderId="1" xfId="349" applyNumberFormat="1" applyFont="1" applyFill="1" applyBorder="1" applyAlignment="1">
      <alignment horizontal="right"/>
    </xf>
    <xf numFmtId="178" fontId="79" fillId="0" borderId="0" xfId="349" applyNumberFormat="1" applyFont="1" applyFill="1" applyBorder="1"/>
    <xf numFmtId="4" fontId="9" fillId="0" borderId="1" xfId="349" applyNumberFormat="1" applyFont="1" applyFill="1" applyBorder="1"/>
    <xf numFmtId="4" fontId="8" fillId="0" borderId="1" xfId="349" applyNumberFormat="1" applyFont="1" applyFill="1" applyBorder="1"/>
    <xf numFmtId="2" fontId="9" fillId="0" borderId="0" xfId="349" applyNumberFormat="1" applyFont="1" applyFill="1"/>
    <xf numFmtId="4" fontId="9" fillId="0" borderId="1" xfId="349" applyNumberFormat="1" applyFont="1" applyFill="1" applyBorder="1" applyAlignment="1">
      <alignment horizontal="right"/>
    </xf>
    <xf numFmtId="4" fontId="80" fillId="0" borderId="1" xfId="370" applyNumberFormat="1" applyFont="1" applyFill="1" applyBorder="1" applyAlignment="1">
      <alignment horizontal="right" vertical="center"/>
    </xf>
    <xf numFmtId="4" fontId="8" fillId="0" borderId="1" xfId="349" applyNumberFormat="1" applyFont="1" applyFill="1" applyBorder="1" applyAlignment="1">
      <alignment horizontal="left"/>
    </xf>
    <xf numFmtId="178" fontId="3" fillId="0" borderId="0" xfId="301" applyNumberFormat="1"/>
    <xf numFmtId="0" fontId="0" fillId="0" borderId="0" xfId="0" applyFont="1"/>
    <xf numFmtId="167" fontId="56" fillId="0" borderId="0" xfId="349" applyNumberFormat="1" applyFont="1" applyFill="1" applyBorder="1" applyAlignment="1">
      <alignment horizontal="center"/>
    </xf>
    <xf numFmtId="179" fontId="8" fillId="0" borderId="0" xfId="349" applyNumberFormat="1" applyFont="1" applyFill="1" applyBorder="1"/>
    <xf numFmtId="167" fontId="81" fillId="0" borderId="0" xfId="349" applyNumberFormat="1" applyFont="1" applyFill="1" applyBorder="1"/>
    <xf numFmtId="179" fontId="81" fillId="0" borderId="0" xfId="349" applyNumberFormat="1" applyFont="1" applyFill="1" applyBorder="1"/>
    <xf numFmtId="0" fontId="1" fillId="0" borderId="0" xfId="0" applyFont="1"/>
    <xf numFmtId="167" fontId="8" fillId="0" borderId="0" xfId="349" applyNumberFormat="1" applyFont="1" applyFill="1"/>
    <xf numFmtId="167" fontId="82" fillId="0" borderId="0" xfId="349" applyNumberFormat="1" applyFont="1" applyFill="1"/>
  </cellXfs>
  <cellStyles count="518">
    <cellStyle name="20% - Accent1" xfId="2"/>
    <cellStyle name="20% - Accent1 2" xfId="451"/>
    <cellStyle name="20% - Accent2" xfId="3"/>
    <cellStyle name="20% - Accent2 2" xfId="452"/>
    <cellStyle name="20% - Accent3" xfId="4"/>
    <cellStyle name="20% - Accent3 2" xfId="453"/>
    <cellStyle name="20% - Accent4" xfId="5"/>
    <cellStyle name="20% - Accent4 2" xfId="454"/>
    <cellStyle name="20% - Accent5" xfId="6"/>
    <cellStyle name="20% - Accent5 2" xfId="455"/>
    <cellStyle name="20% - Accent6" xfId="7"/>
    <cellStyle name="20% - Accent6 2" xfId="456"/>
    <cellStyle name="20% - Акцент1 2" xfId="8"/>
    <cellStyle name="20% - Акцент1 2 2" xfId="9"/>
    <cellStyle name="20% - Акцент1 2_КВ Чхім 0108 вар3" xfId="10"/>
    <cellStyle name="20% - Акцент1 3" xfId="11"/>
    <cellStyle name="20% - Акцент2 2" xfId="12"/>
    <cellStyle name="20% - Акцент2 2 2" xfId="13"/>
    <cellStyle name="20% - Акцент2 2_КВ Чхім 0108 вар3" xfId="14"/>
    <cellStyle name="20% - Акцент2 3" xfId="15"/>
    <cellStyle name="20% - Акцент3 2" xfId="16"/>
    <cellStyle name="20% - Акцент3 2 2" xfId="17"/>
    <cellStyle name="20% - Акцент3 2_КВ Чхім 0108 вар3" xfId="18"/>
    <cellStyle name="20% - Акцент3 3" xfId="19"/>
    <cellStyle name="20% - Акцент4 2" xfId="20"/>
    <cellStyle name="20% - Акцент4 2 2" xfId="21"/>
    <cellStyle name="20% - Акцент4 2_КВ Чхім 0108 вар3" xfId="22"/>
    <cellStyle name="20% - Акцент4 3" xfId="23"/>
    <cellStyle name="20% - Акцент5 2" xfId="24"/>
    <cellStyle name="20% - Акцент5 2 2" xfId="25"/>
    <cellStyle name="20% - Акцент5 2_КВ Чхім 0108 вар3" xfId="26"/>
    <cellStyle name="20% - Акцент5 3" xfId="27"/>
    <cellStyle name="20% - Акцент6 2" xfId="28"/>
    <cellStyle name="20% - Акцент6 2 2" xfId="29"/>
    <cellStyle name="20% - Акцент6 2_КВ Чхім 0108 вар3" xfId="30"/>
    <cellStyle name="20% - Акцент6 3" xfId="31"/>
    <cellStyle name="20% – Акцентування1" xfId="32"/>
    <cellStyle name="20% – Акцентування2" xfId="33"/>
    <cellStyle name="20% – Акцентування3" xfId="34"/>
    <cellStyle name="20% – Акцентування4" xfId="35"/>
    <cellStyle name="20% – Акцентування5" xfId="36"/>
    <cellStyle name="20% – Акцентування6" xfId="37"/>
    <cellStyle name="40% - Accent1" xfId="38"/>
    <cellStyle name="40% - Accent1 2" xfId="457"/>
    <cellStyle name="40% - Accent2" xfId="39"/>
    <cellStyle name="40% - Accent2 2" xfId="458"/>
    <cellStyle name="40% - Accent3" xfId="40"/>
    <cellStyle name="40% - Accent3 2" xfId="459"/>
    <cellStyle name="40% - Accent4" xfId="41"/>
    <cellStyle name="40% - Accent4 2" xfId="460"/>
    <cellStyle name="40% - Accent5" xfId="42"/>
    <cellStyle name="40% - Accent5 2" xfId="461"/>
    <cellStyle name="40% - Accent6" xfId="43"/>
    <cellStyle name="40% - Accent6 2" xfId="462"/>
    <cellStyle name="40% - Акцент1 2" xfId="44"/>
    <cellStyle name="40% - Акцент1 2 2" xfId="45"/>
    <cellStyle name="40% - Акцент1 2_КВ Чхім 0108 вар3" xfId="46"/>
    <cellStyle name="40% - Акцент1 3" xfId="47"/>
    <cellStyle name="40% - Акцент2 2" xfId="48"/>
    <cellStyle name="40% - Акцент2 2 2" xfId="49"/>
    <cellStyle name="40% - Акцент2 2_КВ Чхім 0108 вар3" xfId="50"/>
    <cellStyle name="40% - Акцент2 3" xfId="51"/>
    <cellStyle name="40% - Акцент3 2" xfId="52"/>
    <cellStyle name="40% - Акцент3 2 2" xfId="53"/>
    <cellStyle name="40% - Акцент3 2_КВ Чхім 0108 вар3" xfId="54"/>
    <cellStyle name="40% - Акцент3 3" xfId="55"/>
    <cellStyle name="40% - Акцент4 2" xfId="56"/>
    <cellStyle name="40% - Акцент4 2 2" xfId="57"/>
    <cellStyle name="40% - Акцент4 2_КВ Чхім 0108 вар3" xfId="58"/>
    <cellStyle name="40% - Акцент4 3" xfId="59"/>
    <cellStyle name="40% - Акцент5 2" xfId="60"/>
    <cellStyle name="40% - Акцент5 2 2" xfId="61"/>
    <cellStyle name="40% - Акцент5 2_КВ Чхім 0108 вар3" xfId="62"/>
    <cellStyle name="40% - Акцент5 3" xfId="63"/>
    <cellStyle name="40% - Акцент6 2" xfId="64"/>
    <cellStyle name="40% - Акцент6 2 2" xfId="65"/>
    <cellStyle name="40% - Акцент6 2_КВ Чхім 0108 вар3" xfId="66"/>
    <cellStyle name="40% - Акцент6 3" xfId="67"/>
    <cellStyle name="40% – Акцентування1" xfId="68"/>
    <cellStyle name="40% – Акцентування2" xfId="69"/>
    <cellStyle name="40% – Акцентування3" xfId="70"/>
    <cellStyle name="40% – Акцентування4" xfId="71"/>
    <cellStyle name="40% – Акцентування5" xfId="72"/>
    <cellStyle name="40% – Акцентування6" xfId="73"/>
    <cellStyle name="60% - Accent1" xfId="74"/>
    <cellStyle name="60% - Accent1 2" xfId="463"/>
    <cellStyle name="60% - Accent2" xfId="75"/>
    <cellStyle name="60% - Accent2 2" xfId="464"/>
    <cellStyle name="60% - Accent3" xfId="76"/>
    <cellStyle name="60% - Accent3 2" xfId="465"/>
    <cellStyle name="60% - Accent4" xfId="77"/>
    <cellStyle name="60% - Accent4 2" xfId="466"/>
    <cellStyle name="60% - Accent5" xfId="78"/>
    <cellStyle name="60% - Accent5 2" xfId="467"/>
    <cellStyle name="60% - Accent6" xfId="79"/>
    <cellStyle name="60% - Accent6 2" xfId="468"/>
    <cellStyle name="60% - Акцент1 2" xfId="80"/>
    <cellStyle name="60% - Акцент1 2 2" xfId="81"/>
    <cellStyle name="60% - Акцент1 2_КВ Чхім 0108 вар3" xfId="82"/>
    <cellStyle name="60% - Акцент1 3" xfId="83"/>
    <cellStyle name="60% - Акцент2 2" xfId="84"/>
    <cellStyle name="60% - Акцент2 2 2" xfId="85"/>
    <cellStyle name="60% - Акцент2 2_КВ Чхім 0108 вар3" xfId="86"/>
    <cellStyle name="60% - Акцент2 3" xfId="87"/>
    <cellStyle name="60% - Акцент3 2" xfId="88"/>
    <cellStyle name="60% - Акцент3 2 2" xfId="89"/>
    <cellStyle name="60% - Акцент3 2_КВ Чхім 0108 вар3" xfId="90"/>
    <cellStyle name="60% - Акцент3 3" xfId="91"/>
    <cellStyle name="60% - Акцент4 2" xfId="92"/>
    <cellStyle name="60% - Акцент4 2 2" xfId="93"/>
    <cellStyle name="60% - Акцент4 2_КВ Чхім 0108 вар3" xfId="94"/>
    <cellStyle name="60% - Акцент4 3" xfId="95"/>
    <cellStyle name="60% - Акцент5 2" xfId="96"/>
    <cellStyle name="60% - Акцент5 2 2" xfId="97"/>
    <cellStyle name="60% - Акцент5 2_КВ Чхім 0108 вар3" xfId="98"/>
    <cellStyle name="60% - Акцент5 3" xfId="99"/>
    <cellStyle name="60% - Акцент6 2" xfId="100"/>
    <cellStyle name="60% - Акцент6 2 2" xfId="101"/>
    <cellStyle name="60% - Акцент6 2_КВ Чхім 0108 вар3" xfId="102"/>
    <cellStyle name="60% - Акцент6 3" xfId="103"/>
    <cellStyle name="60% – Акцентування1" xfId="104"/>
    <cellStyle name="60% – Акцентування2" xfId="105"/>
    <cellStyle name="60% – Акцентування3" xfId="106"/>
    <cellStyle name="60% – Акцентування4" xfId="107"/>
    <cellStyle name="60% – Акцентування5" xfId="108"/>
    <cellStyle name="60% – Акцентування6" xfId="109"/>
    <cellStyle name="Accent1" xfId="110"/>
    <cellStyle name="Accent1 2" xfId="469"/>
    <cellStyle name="Accent2" xfId="111"/>
    <cellStyle name="Accent2 2" xfId="470"/>
    <cellStyle name="Accent3" xfId="112"/>
    <cellStyle name="Accent3 2" xfId="471"/>
    <cellStyle name="Accent4" xfId="113"/>
    <cellStyle name="Accent4 2" xfId="472"/>
    <cellStyle name="Accent5" xfId="114"/>
    <cellStyle name="Accent5 2" xfId="473"/>
    <cellStyle name="Accent6" xfId="115"/>
    <cellStyle name="Accent6 2" xfId="474"/>
    <cellStyle name="Bad" xfId="116"/>
    <cellStyle name="Bad 2" xfId="475"/>
    <cellStyle name="Calculation" xfId="117"/>
    <cellStyle name="Calculation 2" xfId="118"/>
    <cellStyle name="Calculation 3" xfId="476"/>
    <cellStyle name="Check Cell" xfId="119"/>
    <cellStyle name="Check Cell 2" xfId="477"/>
    <cellStyle name="Comma 2" xfId="120"/>
    <cellStyle name="DataCol1" xfId="121"/>
    <cellStyle name="DataCol10" xfId="122"/>
    <cellStyle name="DataCol11" xfId="123"/>
    <cellStyle name="DataCol12" xfId="124"/>
    <cellStyle name="DataCol13" xfId="125"/>
    <cellStyle name="DataCol14" xfId="126"/>
    <cellStyle name="DataCol15" xfId="127"/>
    <cellStyle name="DataCol16" xfId="128"/>
    <cellStyle name="DataCol17" xfId="129"/>
    <cellStyle name="DataCol18" xfId="130"/>
    <cellStyle name="DataCol19" xfId="131"/>
    <cellStyle name="DataCol2" xfId="132"/>
    <cellStyle name="DataCol20" xfId="133"/>
    <cellStyle name="DataCol21" xfId="134"/>
    <cellStyle name="DataCol22" xfId="135"/>
    <cellStyle name="DataCol23" xfId="136"/>
    <cellStyle name="DataCol24" xfId="137"/>
    <cellStyle name="DataCol25" xfId="138"/>
    <cellStyle name="DataCol3" xfId="139"/>
    <cellStyle name="DataCol4" xfId="140"/>
    <cellStyle name="DataCol5" xfId="141"/>
    <cellStyle name="DataCol6" xfId="142"/>
    <cellStyle name="DataCol7" xfId="143"/>
    <cellStyle name="DataCol8" xfId="144"/>
    <cellStyle name="DataCol9" xfId="145"/>
    <cellStyle name="DataReportHeader_1_1" xfId="146"/>
    <cellStyle name="DataTableEndSum1" xfId="147"/>
    <cellStyle name="DataTableEndSum10" xfId="148"/>
    <cellStyle name="DataTableEndSum11" xfId="149"/>
    <cellStyle name="DataTableEndSum12" xfId="150"/>
    <cellStyle name="DataTableEndSum13" xfId="151"/>
    <cellStyle name="DataTableEndSum14" xfId="152"/>
    <cellStyle name="DataTableEndSum15" xfId="153"/>
    <cellStyle name="DataTableEndSum16" xfId="154"/>
    <cellStyle name="DataTableEndSum17" xfId="155"/>
    <cellStyle name="DataTableEndSum18" xfId="156"/>
    <cellStyle name="DataTableEndSum19" xfId="157"/>
    <cellStyle name="DataTableEndSum2" xfId="158"/>
    <cellStyle name="DataTableEndSum20" xfId="159"/>
    <cellStyle name="DataTableEndSum21" xfId="160"/>
    <cellStyle name="DataTableEndSum22" xfId="161"/>
    <cellStyle name="DataTableEndSum23" xfId="162"/>
    <cellStyle name="DataTableEndSum24" xfId="163"/>
    <cellStyle name="DataTableEndSum25" xfId="164"/>
    <cellStyle name="DataTableEndSum3" xfId="165"/>
    <cellStyle name="DataTableEndSum4" xfId="166"/>
    <cellStyle name="DataTableEndSum5" xfId="167"/>
    <cellStyle name="DataTableEndSum6" xfId="168"/>
    <cellStyle name="DataTableEndSum7" xfId="169"/>
    <cellStyle name="DataTableEndSum8" xfId="170"/>
    <cellStyle name="DataTableEndSum9" xfId="171"/>
    <cellStyle name="DataTitle" xfId="172"/>
    <cellStyle name="Excel Built-in Normal" xfId="173"/>
    <cellStyle name="Excel Built-in Normal 2" xfId="174"/>
    <cellStyle name="Excel Built-in Normal 2 2" xfId="175"/>
    <cellStyle name="Excel Built-in Normal 2_КВ Чхім 0108 вар3" xfId="176"/>
    <cellStyle name="Excel Built-in Normal 3" xfId="177"/>
    <cellStyle name="Excel Built-in Normal 4" xfId="478"/>
    <cellStyle name="Excel Built-in Normal_КВ Чхім 0108 вар3" xfId="178"/>
    <cellStyle name="Explanatory Text" xfId="179"/>
    <cellStyle name="Explanatory Text 2" xfId="479"/>
    <cellStyle name="Good" xfId="180"/>
    <cellStyle name="Good 2" xfId="480"/>
    <cellStyle name="Heading 1" xfId="181"/>
    <cellStyle name="Heading 1 2" xfId="481"/>
    <cellStyle name="Heading 2" xfId="182"/>
    <cellStyle name="Heading 2 2" xfId="482"/>
    <cellStyle name="Heading 3" xfId="183"/>
    <cellStyle name="Heading 3 2" xfId="483"/>
    <cellStyle name="Heading 4" xfId="184"/>
    <cellStyle name="Heading 4 2" xfId="484"/>
    <cellStyle name="Iau?iue" xfId="185"/>
    <cellStyle name="Input" xfId="186"/>
    <cellStyle name="Input 2" xfId="187"/>
    <cellStyle name="Input 3" xfId="485"/>
    <cellStyle name="Linked Cell" xfId="188"/>
    <cellStyle name="Linked Cell 2" xfId="486"/>
    <cellStyle name="Neutral" xfId="189"/>
    <cellStyle name="Neutral 2" xfId="487"/>
    <cellStyle name="Normal 2" xfId="190"/>
    <cellStyle name="Normal_Газ 2000" xfId="191"/>
    <cellStyle name="Note" xfId="192"/>
    <cellStyle name="Note 2" xfId="193"/>
    <cellStyle name="Note 3" xfId="488"/>
    <cellStyle name="Output" xfId="194"/>
    <cellStyle name="Output 2" xfId="195"/>
    <cellStyle name="Output 3" xfId="489"/>
    <cellStyle name="S4" xfId="196"/>
    <cellStyle name="S7" xfId="197"/>
    <cellStyle name="TableStyleLight1" xfId="198"/>
    <cellStyle name="Title" xfId="199"/>
    <cellStyle name="Title 2" xfId="490"/>
    <cellStyle name="Total" xfId="200"/>
    <cellStyle name="Total 2" xfId="201"/>
    <cellStyle name="Total 3" xfId="491"/>
    <cellStyle name="Warning Text" xfId="202"/>
    <cellStyle name="Warning Text 2" xfId="492"/>
    <cellStyle name="Акцент1 2" xfId="203"/>
    <cellStyle name="Акцент1 2 2" xfId="204"/>
    <cellStyle name="Акцент1 2_КВ Чхім 0108 вар3" xfId="205"/>
    <cellStyle name="Акцент1 3" xfId="206"/>
    <cellStyle name="Акцент2 2" xfId="207"/>
    <cellStyle name="Акцент2 2 2" xfId="208"/>
    <cellStyle name="Акцент2 2_КВ Чхім 0108 вар3" xfId="209"/>
    <cellStyle name="Акцент2 3" xfId="210"/>
    <cellStyle name="Акцент3 2" xfId="211"/>
    <cellStyle name="Акцент3 2 2" xfId="212"/>
    <cellStyle name="Акцент3 2_КВ Чхім 0108 вар3" xfId="213"/>
    <cellStyle name="Акцент3 3" xfId="214"/>
    <cellStyle name="Акцент4 2" xfId="215"/>
    <cellStyle name="Акцент4 2 2" xfId="216"/>
    <cellStyle name="Акцент4 2_КВ Чхім 0108 вар3" xfId="217"/>
    <cellStyle name="Акцент4 3" xfId="218"/>
    <cellStyle name="Акцент5 2" xfId="219"/>
    <cellStyle name="Акцент5 2 2" xfId="220"/>
    <cellStyle name="Акцент5 2_КВ Чхім 0108 вар3" xfId="221"/>
    <cellStyle name="Акцент5 3" xfId="222"/>
    <cellStyle name="Акцент6 2" xfId="223"/>
    <cellStyle name="Акцент6 2 2" xfId="224"/>
    <cellStyle name="Акцент6 2_КВ Чхім 0108 вар3" xfId="225"/>
    <cellStyle name="Акцент6 3" xfId="226"/>
    <cellStyle name="Акцентування1" xfId="227"/>
    <cellStyle name="Акцентування2" xfId="228"/>
    <cellStyle name="Акцентування3" xfId="229"/>
    <cellStyle name="Акцентування4" xfId="230"/>
    <cellStyle name="Акцентування5" xfId="231"/>
    <cellStyle name="Акцентування6" xfId="232"/>
    <cellStyle name="Ввід" xfId="233"/>
    <cellStyle name="Ввод  2" xfId="234"/>
    <cellStyle name="Ввод  2 2" xfId="235"/>
    <cellStyle name="Ввод  2_КВ Чхім 0108 вар3" xfId="236"/>
    <cellStyle name="Ввод  3" xfId="237"/>
    <cellStyle name="Відсотковий 2" xfId="238"/>
    <cellStyle name="Вывод 2" xfId="239"/>
    <cellStyle name="Вывод 2 2" xfId="240"/>
    <cellStyle name="Вывод 2_КВ Чхім 0108 вар3" xfId="241"/>
    <cellStyle name="Вывод 3" xfId="242"/>
    <cellStyle name="Вычисление 2" xfId="243"/>
    <cellStyle name="Вычисление 2 2" xfId="244"/>
    <cellStyle name="Вычисление 2_КВ Чхім 0108 вар3" xfId="245"/>
    <cellStyle name="Вычисление 3" xfId="246"/>
    <cellStyle name="Денежный 2" xfId="247"/>
    <cellStyle name="Денежный 2 2" xfId="248"/>
    <cellStyle name="Денежный 2 3" xfId="493"/>
    <cellStyle name="Денежный 2_Копия Тариф по пост 242 ЗВЕДЕНИЙ 2014 3" xfId="249"/>
    <cellStyle name="Денежный 3" xfId="250"/>
    <cellStyle name="Денежный 4" xfId="251"/>
    <cellStyle name="Добре" xfId="252"/>
    <cellStyle name="Заголовок 1 2" xfId="253"/>
    <cellStyle name="Заголовок 1 3" xfId="254"/>
    <cellStyle name="Заголовок 1 3 2" xfId="494"/>
    <cellStyle name="Заголовок 2 2" xfId="255"/>
    <cellStyle name="Заголовок 2 3" xfId="256"/>
    <cellStyle name="Заголовок 2 3 2" xfId="495"/>
    <cellStyle name="Заголовок 3 2" xfId="257"/>
    <cellStyle name="Заголовок 3 3" xfId="258"/>
    <cellStyle name="Заголовок 3 3 2" xfId="496"/>
    <cellStyle name="Заголовок 4 2" xfId="259"/>
    <cellStyle name="Заголовок 4 3" xfId="260"/>
    <cellStyle name="Заголовок 4 3 2" xfId="497"/>
    <cellStyle name="Звичайний 2" xfId="261"/>
    <cellStyle name="Звичайний 2 2" xfId="262"/>
    <cellStyle name="Звичайний 2 2 2" xfId="498"/>
    <cellStyle name="Звичайний 3" xfId="263"/>
    <cellStyle name="Звичайний 3 2" xfId="264"/>
    <cellStyle name="Звичайний 3 3" xfId="265"/>
    <cellStyle name="Звичайний 3 4" xfId="266"/>
    <cellStyle name="Звичайний 3 5" xfId="267"/>
    <cellStyle name="Звичайний 3 6" xfId="268"/>
    <cellStyle name="Звичайний 3 6 2" xfId="269"/>
    <cellStyle name="Звичайний 3 7" xfId="270"/>
    <cellStyle name="Звичайний 3 8" xfId="271"/>
    <cellStyle name="Звичайний 4" xfId="272"/>
    <cellStyle name="Звичайний 4 2" xfId="273"/>
    <cellStyle name="Звичайний 4 3" xfId="274"/>
    <cellStyle name="Звичайний 5" xfId="275"/>
    <cellStyle name="Звичайний 5 2" xfId="276"/>
    <cellStyle name="Звичайний 6" xfId="277"/>
    <cellStyle name="Звичайний 7" xfId="278"/>
    <cellStyle name="Звичайний 8" xfId="279"/>
    <cellStyle name="Зв'язана клітинка" xfId="280"/>
    <cellStyle name="Итог 2" xfId="281"/>
    <cellStyle name="Итог 3" xfId="282"/>
    <cellStyle name="Контрольна клітинка" xfId="283"/>
    <cellStyle name="Контрольная ячейка 2" xfId="284"/>
    <cellStyle name="Контрольная ячейка 2 2" xfId="285"/>
    <cellStyle name="Контрольная ячейка 2_КВ Чхім 0108 вар3" xfId="286"/>
    <cellStyle name="Контрольная ячейка 3" xfId="287"/>
    <cellStyle name="Назва" xfId="288"/>
    <cellStyle name="Название 2" xfId="289"/>
    <cellStyle name="Название 3" xfId="290"/>
    <cellStyle name="Нейтральный 2" xfId="291"/>
    <cellStyle name="Нейтральный 2 2" xfId="292"/>
    <cellStyle name="Нейтральный 2_КВ Чхім 0108 вар3" xfId="293"/>
    <cellStyle name="Нейтральный 3" xfId="294"/>
    <cellStyle name="Обчислення" xfId="295"/>
    <cellStyle name="Обычный" xfId="0" builtinId="0"/>
    <cellStyle name="Обычный 10" xfId="296"/>
    <cellStyle name="Обычный 10 2" xfId="297"/>
    <cellStyle name="Обычный 10 3" xfId="298"/>
    <cellStyle name="Обычный 10 4" xfId="299"/>
    <cellStyle name="Обычный 10 5" xfId="300"/>
    <cellStyle name="Обычный 10 6" xfId="301"/>
    <cellStyle name="Обычный 11" xfId="302"/>
    <cellStyle name="Обычный 11 2" xfId="303"/>
    <cellStyle name="Обычный 11 3" xfId="304"/>
    <cellStyle name="Обычный 12" xfId="305"/>
    <cellStyle name="Обычный 13" xfId="306"/>
    <cellStyle name="Обычный 14" xfId="307"/>
    <cellStyle name="Обычный 15" xfId="308"/>
    <cellStyle name="Обычный 2" xfId="309"/>
    <cellStyle name="Обычный 2 10" xfId="310"/>
    <cellStyle name="Обычный 2 11" xfId="311"/>
    <cellStyle name="Обычный 2 12" xfId="312"/>
    <cellStyle name="Обычный 2 13" xfId="313"/>
    <cellStyle name="Обычный 2 14" xfId="314"/>
    <cellStyle name="Обычный 2 15" xfId="315"/>
    <cellStyle name="Обычный 2 15 2" xfId="316"/>
    <cellStyle name="Обычный 2 15_Копія  форма № 8-НКРЕКП-тепло 2014" xfId="317"/>
    <cellStyle name="Обычный 2 16" xfId="318"/>
    <cellStyle name="Обычный 2 2" xfId="319"/>
    <cellStyle name="Обычный 2 2 2" xfId="320"/>
    <cellStyle name="Обычный 2 2 2 2" xfId="321"/>
    <cellStyle name="Обычный 2 2 2 3" xfId="322"/>
    <cellStyle name="Обычный 2 2 2 4" xfId="323"/>
    <cellStyle name="Обычный 2 2 2 5" xfId="324"/>
    <cellStyle name="Обычный 2 2 2 6" xfId="325"/>
    <cellStyle name="Обычный 2 2 2 7" xfId="326"/>
    <cellStyle name="Обычный 2 2 2 8" xfId="327"/>
    <cellStyle name="Обычный 2 2 3" xfId="328"/>
    <cellStyle name="Обычный 2 2 3 2" xfId="329"/>
    <cellStyle name="Обычный 2 2 4" xfId="330"/>
    <cellStyle name="Обычный 2 2 5" xfId="331"/>
    <cellStyle name="Обычный 2 2 6" xfId="332"/>
    <cellStyle name="Обычный 2 2 7" xfId="333"/>
    <cellStyle name="Обычный 2 2 8" xfId="334"/>
    <cellStyle name="Обычный 2 2 9" xfId="499"/>
    <cellStyle name="Обычный 2 2_КВ Чхім 0108 вар3" xfId="335"/>
    <cellStyle name="Обычный 2 3" xfId="336"/>
    <cellStyle name="Обычный 2 3 2" xfId="337"/>
    <cellStyle name="Обычный 2 3 2 2" xfId="500"/>
    <cellStyle name="Обычный 2 3 3" xfId="338"/>
    <cellStyle name="Обычный 2 3 4" xfId="339"/>
    <cellStyle name="Обычный 2 3 5" xfId="501"/>
    <cellStyle name="Обычный 2 3_КВ Чхім 0108 вар3" xfId="340"/>
    <cellStyle name="Обычный 2 4" xfId="341"/>
    <cellStyle name="Обычный 2 4 2" xfId="342"/>
    <cellStyle name="Обычный 2 5" xfId="343"/>
    <cellStyle name="Обычный 2 5 2" xfId="344"/>
    <cellStyle name="Обычный 2 5 2 2" xfId="502"/>
    <cellStyle name="Обычный 2 6" xfId="345"/>
    <cellStyle name="Обычный 2 7" xfId="346"/>
    <cellStyle name="Обычный 2 7 2" xfId="503"/>
    <cellStyle name="Обычный 2 8" xfId="347"/>
    <cellStyle name="Обычный 2 8 2" xfId="504"/>
    <cellStyle name="Обычный 2 9" xfId="348"/>
    <cellStyle name="Обычный 2 9 2" xfId="349"/>
    <cellStyle name="Обычный 2_Аналіз старих тарифів на коміссію27_10_11" xfId="350"/>
    <cellStyle name="Обычный 3" xfId="351"/>
    <cellStyle name="Обычный 3 2" xfId="1"/>
    <cellStyle name="Обычный 3 2 2" xfId="352"/>
    <cellStyle name="Обычный 3 3" xfId="353"/>
    <cellStyle name="Обычный 3 3 2" xfId="354"/>
    <cellStyle name="Обычный 3 3 2 2" xfId="505"/>
    <cellStyle name="Обычный 3 3 3" xfId="355"/>
    <cellStyle name="Обычный 3 3 4" xfId="506"/>
    <cellStyle name="Обычный 3 4" xfId="356"/>
    <cellStyle name="Обычный 3 4 2" xfId="357"/>
    <cellStyle name="Обычный 3 4 3" xfId="358"/>
    <cellStyle name="Обычный 3 4 4" xfId="507"/>
    <cellStyle name="Обычный 3 5" xfId="359"/>
    <cellStyle name="Обычный 3 5 2" xfId="360"/>
    <cellStyle name="Обычный 3 6" xfId="361"/>
    <cellStyle name="Обычный 3 7" xfId="362"/>
    <cellStyle name="Обычный 3 8" xfId="363"/>
    <cellStyle name="Обычный 3 9" xfId="364"/>
    <cellStyle name="Обычный 3_Копия Тариф по пост 242 ЗВЕДЕНИЙ 2014 3" xfId="365"/>
    <cellStyle name="Обычный 4" xfId="366"/>
    <cellStyle name="Обычный 4 2" xfId="367"/>
    <cellStyle name="Обычный 4 2 2" xfId="368"/>
    <cellStyle name="Обычный 4 2 2 2" xfId="369"/>
    <cellStyle name="Обычный 4 2 3" xfId="370"/>
    <cellStyle name="Обычный 4 2_КВ Чхім 0108 вар3" xfId="371"/>
    <cellStyle name="Обычный 4 3" xfId="372"/>
    <cellStyle name="Обычный 4 3 2" xfId="373"/>
    <cellStyle name="Обычный 4 3 3" xfId="508"/>
    <cellStyle name="Обычный 4 4" xfId="374"/>
    <cellStyle name="Обычный 4 5" xfId="375"/>
    <cellStyle name="Обычный 4 6" xfId="509"/>
    <cellStyle name="Обычный 4_КВ Чхім 0108 вар3" xfId="376"/>
    <cellStyle name="Обычный 5" xfId="377"/>
    <cellStyle name="Обычный 5 2" xfId="378"/>
    <cellStyle name="Обычный 5 2 2" xfId="379"/>
    <cellStyle name="Обычный 5 2 3" xfId="380"/>
    <cellStyle name="Обычный 5 3" xfId="381"/>
    <cellStyle name="Обычный 5 3 2" xfId="510"/>
    <cellStyle name="Обычный 5 4" xfId="511"/>
    <cellStyle name="Обычный 5_КВ Чхім 0108 вар3" xfId="382"/>
    <cellStyle name="Обычный 6" xfId="383"/>
    <cellStyle name="Обычный 6 2" xfId="384"/>
    <cellStyle name="Обычный 6 3" xfId="385"/>
    <cellStyle name="Обычный 7" xfId="386"/>
    <cellStyle name="Обычный 7 2" xfId="387"/>
    <cellStyle name="Обычный 7 3" xfId="512"/>
    <cellStyle name="Обычный 8" xfId="388"/>
    <cellStyle name="Обычный 8 2" xfId="389"/>
    <cellStyle name="Обычный 8 2 2" xfId="390"/>
    <cellStyle name="Обычный 8 3" xfId="391"/>
    <cellStyle name="Обычный 8 4" xfId="392"/>
    <cellStyle name="Обычный 8 5" xfId="513"/>
    <cellStyle name="Обычный 9" xfId="393"/>
    <cellStyle name="Обычный 9 2" xfId="394"/>
    <cellStyle name="Обычный 9 3" xfId="514"/>
    <cellStyle name="Підсумок" xfId="395"/>
    <cellStyle name="Плохой 2" xfId="396"/>
    <cellStyle name="Плохой 2 2" xfId="397"/>
    <cellStyle name="Плохой 2_КВ Чхім 0108 вар3" xfId="398"/>
    <cellStyle name="Плохой 3" xfId="399"/>
    <cellStyle name="Поганий" xfId="400"/>
    <cellStyle name="Пояснение 2" xfId="401"/>
    <cellStyle name="Правка" xfId="402"/>
    <cellStyle name="Примечание 2" xfId="403"/>
    <cellStyle name="Примечание 2 2" xfId="404"/>
    <cellStyle name="Примечание 2_КВ Чхім 0108 вар3" xfId="405"/>
    <cellStyle name="Примечание 3" xfId="406"/>
    <cellStyle name="Примітка" xfId="407"/>
    <cellStyle name="Процентный 2" xfId="408"/>
    <cellStyle name="Процентный 2 2" xfId="409"/>
    <cellStyle name="Процентный 2 2 2" xfId="410"/>
    <cellStyle name="Процентный 2 3" xfId="411"/>
    <cellStyle name="Процентный 2 4" xfId="515"/>
    <cellStyle name="Процентный 3" xfId="412"/>
    <cellStyle name="Процентный 3 2" xfId="413"/>
    <cellStyle name="Процентный 3 3" xfId="516"/>
    <cellStyle name="Процентный 4" xfId="414"/>
    <cellStyle name="Процентный 4 2" xfId="415"/>
    <cellStyle name="Процентный 5" xfId="416"/>
    <cellStyle name="Процентный 5 2" xfId="417"/>
    <cellStyle name="Процентный 6" xfId="418"/>
    <cellStyle name="Процентный 7" xfId="419"/>
    <cellStyle name="Результат 1" xfId="420"/>
    <cellStyle name="Связанная ячейка 2" xfId="421"/>
    <cellStyle name="Связанная ячейка 3" xfId="422"/>
    <cellStyle name="Середній" xfId="423"/>
    <cellStyle name="Текст ведомостей" xfId="424"/>
    <cellStyle name="Текст попередження" xfId="425"/>
    <cellStyle name="Текст пояснення" xfId="426"/>
    <cellStyle name="Текст предупреждения 2" xfId="427"/>
    <cellStyle name="Тысячи [0]_D_Edit (2)" xfId="428"/>
    <cellStyle name="Тысячи_D_Edit (2)" xfId="429"/>
    <cellStyle name="Финансовый [0] 2" xfId="430"/>
    <cellStyle name="Финансовый 2" xfId="431"/>
    <cellStyle name="Финансовый 2 2" xfId="432"/>
    <cellStyle name="Финансовый 2 2 2" xfId="433"/>
    <cellStyle name="Финансовый 2 2 3" xfId="517"/>
    <cellStyle name="Финансовый 2 3" xfId="434"/>
    <cellStyle name="Финансовый 2 4" xfId="435"/>
    <cellStyle name="Финансовый 2 5" xfId="436"/>
    <cellStyle name="Финансовый 2 6" xfId="437"/>
    <cellStyle name="Финансовый 3" xfId="438"/>
    <cellStyle name="Финансовый 3 2" xfId="439"/>
    <cellStyle name="Финансовый 3 3" xfId="440"/>
    <cellStyle name="Финансовый 3 4" xfId="441"/>
    <cellStyle name="Финансовый 4" xfId="442"/>
    <cellStyle name="Финансовый 4 2" xfId="443"/>
    <cellStyle name="Финансовый 4 3" xfId="444"/>
    <cellStyle name="Финансовый 5" xfId="445"/>
    <cellStyle name="Фінансовий 2" xfId="446"/>
    <cellStyle name="Хороший 2" xfId="447"/>
    <cellStyle name="Хороший 2 2" xfId="448"/>
    <cellStyle name="Хороший 2_КВ Чхім 0108 вар3" xfId="449"/>
    <cellStyle name="Хороший 3" xfId="45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64;&#1054;&#1057;&#1058;&#1040;&#1050;\&#1058;&#1040;&#1056;&#1048;&#1060;%202017%20(&#1055;&#1086;&#1083;&#1103;&#1082;&#1086;&#1074;&#1072;)\Users\kot\AppData\Local\Microsoft\Windows\Temporary%20Internet%20Files\Content.Outlook\Z07ICFO1\&#1047;&#1074;&#1077;&#1076;&#1077;&#1085;&#1080;&#1081;%20&#1088;&#1086;&#1079;&#1088;&#1072;&#1093;&#1091;&#1085;&#1086;&#1082;%20&#1090;&#1072;&#1088;&#1080;&#1092;&#1110;&#1074;%20&#1085;&#1072;%20&#1090;&#1077;&#1087;&#1083;&#1086;&#1074;&#1091;%20&#1077;&#1085;&#1077;&#1088;&#1075;&#1110;&#1102;%20(new)%20%2021.05.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64;&#1054;&#1057;&#1058;&#1040;&#1050;\&#1058;&#1040;&#1056;&#1048;&#1060;%202017%20(&#1055;&#1086;&#1083;&#1103;&#1082;&#1086;&#1074;&#1072;)\Users\kot\AppData\Local\Microsoft\Windows\Temporary%20Internet%20Files\Content.Outlook\Z07ICFO1\&#1060;&#1072;&#1081;&#1083;%20&#1055;&#1045;&#1056;&#1045;&#1042;&#1030;&#1056;&#1050;&#1048;\&#1057;&#1077;&#1088;&#1077;&#1076;&#1085;&#1100;&#1086;&#1079;&#1074;&#1072;&#1078;&#1077;&#1085;&#1077;%20&#1086;&#1089;&#109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HIV\Shostak\&#1058;&#1040;&#1056;&#1048;&#1060;%202018\2018\&#1060;&#1048;&#1053;&#1048;&#1064;21%202018%20&#1088;&#1072;&#1079;&#1073;&#1083;&#1086;&#1082;&#1041;&#1045;&#1047;%20&#1055;&#1056;&#1048;&#1041;&#1059;&#1058;&#1050;&#105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&#1056;&#1072;&#1073;&#1086;&#1095;&#1080;&#1081;%20&#1089;&#1090;&#1086;&#1083;\&#1040;&#1085;&#1072;&#1083;&#1110;&#1079;%20&#1088;&#1086;&#1079;&#1088;&#1072;&#1093;.%20&#1090;&#1072;&#1088;&#1080;&#1092;&#1110;&#107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5;&#1083;&#1072;&#1085;&#1086;&#1074;&#1099;&#1081;%20&#1054;&#1082;&#1089;&#1072;&#1085;&#1072;\&#1044;&#1086;&#1076;&#1072;&#1090;&#1082;&#1080;%20&#1076;&#1086;%20&#1090;&#1072;&#1088;&#1080;&#1092;&#1091;%20(&#1044;2-&#1043;&#1040;&#1047;,&#1045;&#1051;,&#1045;&#1053;,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64;&#1054;&#1057;&#1058;&#1040;&#1050;\&#1058;&#1040;&#1056;&#1048;&#1060;%202017%20(&#1055;&#1086;&#1083;&#1103;&#1082;&#1086;&#1074;&#1072;)\07_&#1044;&#1077;&#1087;.%20&#1090;&#1072;&#1088;&#1080;&#1092;&#1085;&#1086;&#1111;%20&#1087;&#1086;&#1083;&#1110;&#1090;&#1080;&#1082;&#1080;%20&#1091;%20&#1089;&#1092;&#1077;&#1088;&#1110;%20&#1090;&#1077;&#1087;&#1083;&#1086;&#1087;&#1086;&#1089;&#1090;&#1072;&#1095;&#1072;&#1085;&#1085;&#1103;\&#1050;&#1086;&#1090;%20&#1050;.&#1040;\&#1060;&#1072;&#1081;&#1083;%20&#1055;&#1045;&#1056;&#1045;&#1042;&#1030;&#1056;&#1050;&#1048;\&#1057;&#1077;&#1088;&#1077;&#1076;&#1085;&#1100;&#1086;&#1079;&#1074;&#1072;&#1078;&#1077;&#1085;&#1077;%20&#1086;&#1089;&#109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5;&#1083;&#1072;&#1085;&#1086;&#1074;&#1099;&#1081;%20&#1054;&#1082;&#1089;&#1072;&#1085;&#1072;\&#1044;&#1086;&#1076;&#1072;&#1090;&#1082;&#1080;%20&#1076;&#1086;%20&#1090;&#1072;&#1088;&#1080;&#1092;&#1091;%20(&#1044;2)-2018-&#1090;&#1072;&#1088;&#1080;&#109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ІНСТРУКЦІЯ"/>
      <sheetName val="1_Структура по елементах"/>
      <sheetName val="2_ФОП"/>
      <sheetName val="3_Стуктура витрат"/>
      <sheetName val="4_Зведена операційних"/>
      <sheetName val="5_Розрахунок тарифів"/>
      <sheetName val="Д2"/>
      <sheetName val="Д3"/>
      <sheetName val="Д4"/>
      <sheetName val="Д5"/>
      <sheetName val="Д6"/>
      <sheetName val="Д7"/>
      <sheetName val="Д8"/>
      <sheetName val="Д9"/>
      <sheetName val="Д10"/>
      <sheetName val="Лист6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/>
      <sheetData sheetId="8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аз"/>
      <sheetName val="газ детал"/>
      <sheetName val="рік"/>
      <sheetName val="ОП"/>
      <sheetName val="темп. квітень жовтень Ваня"/>
      <sheetName val="темп. квітень жовтень"/>
      <sheetName val="ктм Дсту"/>
      <sheetName val="факт 5 років"/>
      <sheetName val="Порівняння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рівняльна тарифів"/>
      <sheetName val="Порівняльна витрат"/>
      <sheetName val="Статті витрат"/>
      <sheetName val="Розподіл витрат"/>
      <sheetName val="Д2"/>
      <sheetName val="Д3"/>
      <sheetName val="Д4"/>
      <sheetName val="Д5"/>
      <sheetName val="Д6"/>
      <sheetName val="Д7"/>
      <sheetName val="Д8 "/>
      <sheetName val="Д9"/>
      <sheetName val="Д3_послуга"/>
      <sheetName val="Д4_послуга"/>
      <sheetName val="ГВП_БІРО"/>
      <sheetName val="соб_послОдн"/>
      <sheetName val="собіварт_посл_БІРО"/>
      <sheetName val="Тарифи на ТЕ"/>
      <sheetName val="Послуга нас."/>
      <sheetName val="ГВП бюджет"/>
      <sheetName val="Лист1 (2)"/>
      <sheetName val="Лист1"/>
      <sheetName val="Лист1 (3)"/>
      <sheetName val="Лист2"/>
      <sheetName val="Лист3"/>
      <sheetName val="Лист4"/>
      <sheetName val="Лист5"/>
      <sheetName val="Лист6"/>
    </sheetNames>
    <sheetDataSet>
      <sheetData sheetId="0"/>
      <sheetData sheetId="1"/>
      <sheetData sheetId="2"/>
      <sheetData sheetId="3"/>
      <sheetData sheetId="4">
        <row r="39">
          <cell r="F39">
            <v>70738.11</v>
          </cell>
        </row>
        <row r="43">
          <cell r="F43">
            <v>15636.410000000002</v>
          </cell>
        </row>
        <row r="47">
          <cell r="F47">
            <v>2214.3300000000004</v>
          </cell>
        </row>
      </sheetData>
      <sheetData sheetId="5">
        <row r="10">
          <cell r="L10">
            <v>84930.294093417106</v>
          </cell>
          <cell r="P10">
            <v>18773.54229375437</v>
          </cell>
          <cell r="T10">
            <v>2658.5909366235023</v>
          </cell>
        </row>
        <row r="11">
          <cell r="L11">
            <v>7076.6368394417814</v>
          </cell>
          <cell r="P11">
            <v>1564.2656418529682</v>
          </cell>
          <cell r="T11">
            <v>221.52145784897451</v>
          </cell>
        </row>
        <row r="12">
          <cell r="L12">
            <v>450.44252841696897</v>
          </cell>
          <cell r="P12">
            <v>99.568733964822897</v>
          </cell>
          <cell r="T12">
            <v>14.100297618208163</v>
          </cell>
        </row>
        <row r="13">
          <cell r="L13">
            <v>201.12547827494427</v>
          </cell>
          <cell r="P13">
            <v>44.458078393006566</v>
          </cell>
          <cell r="T13">
            <v>6.2958733320491236</v>
          </cell>
        </row>
        <row r="14">
          <cell r="L14">
            <v>8455.4962244624076</v>
          </cell>
          <cell r="P14">
            <v>1869.057651090003</v>
          </cell>
          <cell r="T14">
            <v>264.68418444758908</v>
          </cell>
        </row>
        <row r="16">
          <cell r="L16">
            <v>1805.9666917080669</v>
          </cell>
          <cell r="P16">
            <v>399.20257465022655</v>
          </cell>
          <cell r="T16">
            <v>56.532556841707027</v>
          </cell>
        </row>
        <row r="17">
          <cell r="L17">
            <v>1632.1948249073646</v>
          </cell>
          <cell r="P17">
            <v>360.79091570484093</v>
          </cell>
          <cell r="T17">
            <v>51.092939387794289</v>
          </cell>
        </row>
        <row r="18">
          <cell r="L18">
            <v>1550.0573698086496</v>
          </cell>
          <cell r="P18">
            <v>342.63472063149084</v>
          </cell>
          <cell r="T18">
            <v>48.521773280179353</v>
          </cell>
        </row>
        <row r="20">
          <cell r="L20">
            <v>456.1127464359584</v>
          </cell>
          <cell r="P20">
            <v>100.82211568133054</v>
          </cell>
          <cell r="T20">
            <v>14.277793650629569</v>
          </cell>
        </row>
        <row r="21">
          <cell r="L21">
            <v>100.34480421591084</v>
          </cell>
          <cell r="P21">
            <v>22.180865449892718</v>
          </cell>
          <cell r="T21">
            <v>3.1411146031385044</v>
          </cell>
        </row>
        <row r="22">
          <cell r="L22">
            <v>10.414923687191544</v>
          </cell>
          <cell r="P22">
            <v>2.3021821885209932</v>
          </cell>
          <cell r="T22">
            <v>0.32602055622151704</v>
          </cell>
        </row>
        <row r="23">
          <cell r="L23">
            <v>209.5841685430822</v>
          </cell>
          <cell r="P23">
            <v>46.327842076198195</v>
          </cell>
          <cell r="T23">
            <v>6.5606575003205947</v>
          </cell>
        </row>
        <row r="25">
          <cell r="L25">
            <v>2321.7520100243423</v>
          </cell>
          <cell r="P25">
            <v>513.21510211489579</v>
          </cell>
          <cell r="T25">
            <v>72.678293615099463</v>
          </cell>
        </row>
        <row r="26">
          <cell r="L26">
            <v>506.39328434475425</v>
          </cell>
          <cell r="P26">
            <v>111.93645144408239</v>
          </cell>
          <cell r="T26">
            <v>15.85173595001506</v>
          </cell>
        </row>
        <row r="27">
          <cell r="L27">
            <v>13.098280270602908</v>
          </cell>
          <cell r="P27">
            <v>2.8953287076239107</v>
          </cell>
          <cell r="T27">
            <v>0.41001823418245331</v>
          </cell>
        </row>
        <row r="28">
          <cell r="L28">
            <v>355.5630751239371</v>
          </cell>
          <cell r="P28">
            <v>78.595965081604263</v>
          </cell>
          <cell r="T28">
            <v>11.130266049505531</v>
          </cell>
        </row>
        <row r="29">
          <cell r="L29">
            <v>0</v>
          </cell>
          <cell r="P29">
            <v>0</v>
          </cell>
          <cell r="T29">
            <v>0</v>
          </cell>
        </row>
      </sheetData>
      <sheetData sheetId="6">
        <row r="12">
          <cell r="M12">
            <v>1621.4048805852817</v>
          </cell>
          <cell r="Q12">
            <v>358.40583652620217</v>
          </cell>
          <cell r="U12">
            <v>50.755179481419667</v>
          </cell>
        </row>
        <row r="13">
          <cell r="M13">
            <v>7.301139678794792</v>
          </cell>
          <cell r="Q13">
            <v>1.6138912035521402</v>
          </cell>
          <cell r="U13">
            <v>0.2285491176530681</v>
          </cell>
        </row>
        <row r="14">
          <cell r="M14">
            <v>718.01475937312193</v>
          </cell>
          <cell r="Q14">
            <v>158.7146329412742</v>
          </cell>
          <cell r="U14">
            <v>22.476167685603777</v>
          </cell>
        </row>
        <row r="15">
          <cell r="M15">
            <v>3095.7396783434283</v>
          </cell>
          <cell r="Q15">
            <v>684.30234938205126</v>
          </cell>
          <cell r="U15">
            <v>96.906593093117763</v>
          </cell>
        </row>
        <row r="17">
          <cell r="M17">
            <v>670.07518308129784</v>
          </cell>
          <cell r="Q17">
            <v>148.11775849657613</v>
          </cell>
          <cell r="U17">
            <v>20.975505002217481</v>
          </cell>
        </row>
        <row r="18">
          <cell r="M18">
            <v>396.46080059862612</v>
          </cell>
          <cell r="Q18">
            <v>87.636263212126593</v>
          </cell>
          <cell r="U18">
            <v>12.410496189247294</v>
          </cell>
        </row>
        <row r="19">
          <cell r="M19">
            <v>846.3598618225584</v>
          </cell>
          <cell r="Q19">
            <v>187.08486566860313</v>
          </cell>
          <cell r="U19">
            <v>26.493781539110191</v>
          </cell>
        </row>
        <row r="21">
          <cell r="M21">
            <v>31.619243713443442</v>
          </cell>
          <cell r="Q21">
            <v>6.9893224259642253</v>
          </cell>
          <cell r="U21">
            <v>0.98978386518934747</v>
          </cell>
        </row>
        <row r="22">
          <cell r="M22">
            <v>6.9562336169575554</v>
          </cell>
          <cell r="Q22">
            <v>1.5376509337121291</v>
          </cell>
          <cell r="U22">
            <v>0.21775245034165638</v>
          </cell>
        </row>
        <row r="23">
          <cell r="M23">
            <v>0.72199694679758808</v>
          </cell>
          <cell r="Q23">
            <v>0.15959488144191689</v>
          </cell>
          <cell r="U23">
            <v>2.2600822939746388E-2</v>
          </cell>
        </row>
        <row r="24">
          <cell r="M24">
            <v>14.529067550567962</v>
          </cell>
          <cell r="Q24">
            <v>3.2115991950926652</v>
          </cell>
          <cell r="U24">
            <v>0.45480647064572632</v>
          </cell>
        </row>
        <row r="26">
          <cell r="M26">
            <v>160.95152617587385</v>
          </cell>
          <cell r="Q26">
            <v>35.577767817258554</v>
          </cell>
          <cell r="U26">
            <v>5.0382996231737431</v>
          </cell>
        </row>
        <row r="27">
          <cell r="M27">
            <v>35.104856853186014</v>
          </cell>
          <cell r="Q27">
            <v>7.7598049304360321</v>
          </cell>
          <cell r="U27">
            <v>1.098894749601246</v>
          </cell>
        </row>
        <row r="28">
          <cell r="M28">
            <v>0.90801609764118274</v>
          </cell>
          <cell r="Q28">
            <v>0.20071375937691249</v>
          </cell>
          <cell r="U28">
            <v>2.8423819713161696E-2</v>
          </cell>
        </row>
        <row r="29">
          <cell r="M29">
            <v>24.648808031993248</v>
          </cell>
          <cell r="Q29">
            <v>5.4485321759309038</v>
          </cell>
          <cell r="U29">
            <v>0.77158684462284366</v>
          </cell>
        </row>
        <row r="30">
          <cell r="M30">
            <v>0</v>
          </cell>
          <cell r="Q30">
            <v>0</v>
          </cell>
          <cell r="U30">
            <v>0</v>
          </cell>
        </row>
        <row r="32">
          <cell r="M32">
            <v>0</v>
          </cell>
          <cell r="Q32">
            <v>0</v>
          </cell>
          <cell r="U32">
            <v>0</v>
          </cell>
        </row>
        <row r="33">
          <cell r="M33">
            <v>0</v>
          </cell>
          <cell r="Q33">
            <v>0</v>
          </cell>
          <cell r="U33">
            <v>0</v>
          </cell>
        </row>
      </sheetData>
      <sheetData sheetId="7">
        <row r="11">
          <cell r="L11">
            <v>0</v>
          </cell>
          <cell r="P11">
            <v>0</v>
          </cell>
          <cell r="T11">
            <v>0</v>
          </cell>
        </row>
        <row r="12">
          <cell r="L12">
            <v>549.71697580075204</v>
          </cell>
          <cell r="P12">
            <v>121.51300080791864</v>
          </cell>
          <cell r="T12">
            <v>17.207906615329126</v>
          </cell>
        </row>
        <row r="14">
          <cell r="L14">
            <v>110.47342097542546</v>
          </cell>
          <cell r="P14">
            <v>24.419760500730831</v>
          </cell>
          <cell r="T14">
            <v>3.4581728331236712</v>
          </cell>
        </row>
        <row r="15">
          <cell r="L15">
            <v>11.29668505025181</v>
          </cell>
          <cell r="P15">
            <v>2.4970924313161307</v>
          </cell>
          <cell r="T15">
            <v>0.35362251843206005</v>
          </cell>
        </row>
        <row r="16">
          <cell r="L16">
            <v>46.779582942793624</v>
          </cell>
          <cell r="P16">
            <v>10.34046200163572</v>
          </cell>
          <cell r="T16">
            <v>1.4643511665453914</v>
          </cell>
        </row>
        <row r="18">
          <cell r="L18">
            <v>3.0876884528116584</v>
          </cell>
          <cell r="P18">
            <v>0.68252265434330583</v>
          </cell>
          <cell r="T18">
            <v>9.6654563879561395E-2</v>
          </cell>
        </row>
        <row r="19">
          <cell r="L19">
            <v>0.67929145961856474</v>
          </cell>
          <cell r="P19">
            <v>0.15015498395552729</v>
          </cell>
          <cell r="T19">
            <v>2.1264004053503507E-2</v>
          </cell>
        </row>
        <row r="20">
          <cell r="L20">
            <v>7.0504584353621405E-2</v>
          </cell>
          <cell r="P20">
            <v>1.5584789978595828E-2</v>
          </cell>
          <cell r="T20">
            <v>2.2070198973616131E-3</v>
          </cell>
        </row>
        <row r="21">
          <cell r="L21">
            <v>1.4187952916450004</v>
          </cell>
          <cell r="P21">
            <v>0.31361970069925255</v>
          </cell>
          <cell r="T21">
            <v>4.4412848719710976E-2</v>
          </cell>
        </row>
        <row r="23">
          <cell r="L23">
            <v>15.717269310409369</v>
          </cell>
          <cell r="P23">
            <v>3.4742470079844963</v>
          </cell>
          <cell r="T23">
            <v>0.4920010013289694</v>
          </cell>
        </row>
        <row r="24">
          <cell r="L24">
            <v>3.428066215799578</v>
          </cell>
          <cell r="P24">
            <v>0.75776195967620119</v>
          </cell>
          <cell r="T24">
            <v>0.10730948089553821</v>
          </cell>
        </row>
        <row r="25">
          <cell r="L25">
            <v>8.8669762156953671E-2</v>
          </cell>
          <cell r="P25">
            <v>1.9600138534781493E-2</v>
          </cell>
          <cell r="T25">
            <v>2.7756482953390652E-3</v>
          </cell>
        </row>
        <row r="26">
          <cell r="L26">
            <v>2.4070101304667944</v>
          </cell>
          <cell r="P26">
            <v>0.5320611092681482</v>
          </cell>
          <cell r="T26">
            <v>7.5347146569176612E-2</v>
          </cell>
        </row>
        <row r="27">
          <cell r="L27">
            <v>0</v>
          </cell>
          <cell r="P27">
            <v>0</v>
          </cell>
          <cell r="T27">
            <v>0</v>
          </cell>
        </row>
      </sheetData>
      <sheetData sheetId="8"/>
      <sheetData sheetId="9"/>
      <sheetData sheetId="10"/>
      <sheetData sheetId="11"/>
      <sheetData sheetId="12">
        <row r="31">
          <cell r="C31">
            <v>187</v>
          </cell>
        </row>
      </sheetData>
      <sheetData sheetId="13"/>
      <sheetData sheetId="14"/>
      <sheetData sheetId="15">
        <row r="9">
          <cell r="H9">
            <v>1674.5066747687933</v>
          </cell>
          <cell r="J9">
            <v>219.52782506218878</v>
          </cell>
          <cell r="N9">
            <v>90.425394920686628</v>
          </cell>
          <cell r="P9">
            <v>82.050767319890539</v>
          </cell>
        </row>
        <row r="11">
          <cell r="H11">
            <v>13.422751923665079</v>
          </cell>
          <cell r="J11">
            <v>1.7597227771924915</v>
          </cell>
          <cell r="N11">
            <v>0.79163147399608347</v>
          </cell>
          <cell r="P11">
            <v>0.72450092717154735</v>
          </cell>
        </row>
        <row r="12">
          <cell r="H12">
            <v>2.9530054232063172</v>
          </cell>
          <cell r="J12">
            <v>0.38713901098234815</v>
          </cell>
          <cell r="N12">
            <v>0.17415892427913834</v>
          </cell>
          <cell r="P12">
            <v>0.15939020397774042</v>
          </cell>
        </row>
        <row r="13">
          <cell r="H13">
            <v>0.91187446606085565</v>
          </cell>
          <cell r="J13">
            <v>0.11954674250057815</v>
          </cell>
          <cell r="N13">
            <v>5.3779473223702447E-2</v>
          </cell>
          <cell r="P13">
            <v>4.9218960454776715E-2</v>
          </cell>
        </row>
        <row r="14">
          <cell r="N14">
            <v>0</v>
          </cell>
          <cell r="P14">
            <v>0</v>
          </cell>
        </row>
        <row r="15">
          <cell r="N15">
            <v>8.3317150000000009</v>
          </cell>
          <cell r="P15">
            <v>8.3317150000000009</v>
          </cell>
        </row>
        <row r="16">
          <cell r="H16">
            <v>1.4779766691613043</v>
          </cell>
          <cell r="J16">
            <v>0.19376274132704696</v>
          </cell>
          <cell r="N16">
            <v>8.7166391496604018E-2</v>
          </cell>
          <cell r="P16">
            <v>7.9774659714704751E-2</v>
          </cell>
        </row>
        <row r="17">
          <cell r="H17">
            <v>1693.2722832508869</v>
          </cell>
          <cell r="J17">
            <v>221.98799633419125</v>
          </cell>
          <cell r="N17">
            <v>99.863846183682156</v>
          </cell>
          <cell r="P17">
            <v>91.395367071209307</v>
          </cell>
        </row>
        <row r="21">
          <cell r="H21">
            <v>0</v>
          </cell>
          <cell r="J21">
            <v>0</v>
          </cell>
          <cell r="N21">
            <v>0</v>
          </cell>
          <cell r="P21">
            <v>0</v>
          </cell>
        </row>
        <row r="22">
          <cell r="H22">
            <v>0</v>
          </cell>
          <cell r="J22">
            <v>0</v>
          </cell>
          <cell r="N22">
            <v>0</v>
          </cell>
          <cell r="P22">
            <v>0</v>
          </cell>
        </row>
        <row r="23">
          <cell r="H23">
            <v>4.0875139692737017</v>
          </cell>
          <cell r="J23">
            <v>0.53587308137178224</v>
          </cell>
          <cell r="N23">
            <v>0.24106865170999797</v>
          </cell>
          <cell r="P23">
            <v>0.22062596980164093</v>
          </cell>
        </row>
        <row r="24">
          <cell r="H24">
            <v>1697.3597972201603</v>
          </cell>
          <cell r="J24">
            <v>222.52386941556301</v>
          </cell>
          <cell r="N24">
            <v>100.10491483539217</v>
          </cell>
          <cell r="P24">
            <v>91.615993041010967</v>
          </cell>
        </row>
        <row r="26">
          <cell r="H26">
            <v>1697.3597972201603</v>
          </cell>
          <cell r="J26">
            <v>222.52386941556301</v>
          </cell>
          <cell r="N26">
            <v>100.10491483539217</v>
          </cell>
          <cell r="P26">
            <v>91.615993041010967</v>
          </cell>
        </row>
      </sheetData>
      <sheetData sheetId="16">
        <row r="10">
          <cell r="G10">
            <v>90.42336043751483</v>
          </cell>
          <cell r="I10">
            <v>82.050827063670866</v>
          </cell>
          <cell r="K10">
            <v>82.05082706367088</v>
          </cell>
          <cell r="M10">
            <v>82.050827063670866</v>
          </cell>
        </row>
        <row r="11">
          <cell r="G11">
            <v>8.41</v>
          </cell>
          <cell r="I11">
            <v>8.41</v>
          </cell>
          <cell r="K11">
            <v>8.41</v>
          </cell>
          <cell r="M11">
            <v>8.41</v>
          </cell>
        </row>
        <row r="15">
          <cell r="G15">
            <v>0</v>
          </cell>
          <cell r="I15">
            <v>0</v>
          </cell>
        </row>
        <row r="16">
          <cell r="G16">
            <v>0</v>
          </cell>
          <cell r="I16">
            <v>0</v>
          </cell>
        </row>
        <row r="18">
          <cell r="G18">
            <v>98.833360437514841</v>
          </cell>
          <cell r="I18">
            <v>90.460827063670862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Д3"/>
      <sheetName val="Д4"/>
      <sheetName val="Д5"/>
      <sheetName val="Д6"/>
      <sheetName val="Д3-1"/>
      <sheetName val="Д4-1"/>
      <sheetName val="Д5-1"/>
      <sheetName val="Д6 (2)"/>
      <sheetName val="Лист1"/>
    </sheetNames>
    <sheetDataSet>
      <sheetData sheetId="0">
        <row r="10">
          <cell r="G10">
            <v>106682.95</v>
          </cell>
        </row>
        <row r="32">
          <cell r="L32">
            <v>0</v>
          </cell>
          <cell r="Q32">
            <v>0</v>
          </cell>
          <cell r="AB32">
            <v>0</v>
          </cell>
        </row>
        <row r="33">
          <cell r="L33">
            <v>0</v>
          </cell>
          <cell r="Q33">
            <v>0</v>
          </cell>
          <cell r="AB3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16">
          <cell r="E16">
            <v>71083.752999999982</v>
          </cell>
        </row>
      </sheetData>
      <sheetData sheetId="8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Д2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газ"/>
      <sheetName val="газ детал"/>
      <sheetName val="рік"/>
      <sheetName val="ОП"/>
      <sheetName val="темп. квітень жовтень Ваня"/>
      <sheetName val="темп. квітень жовтень"/>
      <sheetName val="ктм Дсту"/>
      <sheetName val="факт 5 років"/>
      <sheetName val="Порівняння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Д2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U82"/>
  <sheetViews>
    <sheetView topLeftCell="D1" zoomScaleNormal="100" workbookViewId="0">
      <selection activeCell="P8" sqref="P8"/>
    </sheetView>
  </sheetViews>
  <sheetFormatPr defaultRowHeight="15"/>
  <cols>
    <col min="2" max="2" width="4.42578125" customWidth="1"/>
    <col min="3" max="3" width="26.7109375" customWidth="1"/>
    <col min="4" max="4" width="9.140625" customWidth="1"/>
    <col min="5" max="6" width="12.5703125" customWidth="1"/>
    <col min="7" max="9" width="11.140625" customWidth="1"/>
    <col min="10" max="13" width="10.5703125" customWidth="1"/>
    <col min="14" max="14" width="7.7109375" customWidth="1"/>
    <col min="15" max="18" width="12.5703125" customWidth="1"/>
    <col min="19" max="19" width="11.140625" customWidth="1"/>
    <col min="20" max="20" width="16.5703125" bestFit="1" customWidth="1"/>
    <col min="21" max="21" width="18" bestFit="1" customWidth="1"/>
  </cols>
  <sheetData>
    <row r="2" spans="2:19">
      <c r="O2" s="115" t="s">
        <v>231</v>
      </c>
      <c r="P2" s="115"/>
      <c r="Q2" s="115"/>
    </row>
    <row r="3" spans="2:19">
      <c r="O3" s="116" t="s">
        <v>286</v>
      </c>
      <c r="P3" s="116"/>
      <c r="Q3" s="116"/>
    </row>
    <row r="4" spans="2:19">
      <c r="O4" s="116"/>
      <c r="P4" s="116"/>
      <c r="Q4" s="116"/>
    </row>
    <row r="5" spans="2:19">
      <c r="O5" s="116"/>
      <c r="P5" s="116"/>
      <c r="Q5" s="116"/>
    </row>
    <row r="6" spans="2:19">
      <c r="B6" s="117"/>
      <c r="C6" s="118"/>
      <c r="D6" s="118"/>
      <c r="E6" s="117"/>
      <c r="F6" s="117"/>
      <c r="G6" s="117"/>
      <c r="H6" s="117"/>
      <c r="I6" s="119"/>
      <c r="J6" s="117"/>
      <c r="K6" s="117"/>
      <c r="L6" s="117"/>
      <c r="M6" s="117"/>
      <c r="N6" s="117"/>
      <c r="O6" s="119"/>
      <c r="P6" s="120"/>
      <c r="Q6" s="117"/>
      <c r="R6" s="117"/>
      <c r="S6" s="117"/>
    </row>
    <row r="7" spans="2:19">
      <c r="B7" s="117"/>
      <c r="C7" s="121" t="s">
        <v>232</v>
      </c>
      <c r="D7" s="122"/>
      <c r="E7" s="117"/>
      <c r="F7" s="117"/>
      <c r="G7" s="117"/>
      <c r="H7" s="117"/>
      <c r="I7" s="119"/>
      <c r="J7" s="117"/>
      <c r="K7" s="117"/>
      <c r="L7" s="117"/>
      <c r="M7" s="117"/>
      <c r="N7" s="117"/>
      <c r="O7" s="123" t="s">
        <v>233</v>
      </c>
      <c r="P7" s="124"/>
      <c r="Q7" s="124"/>
      <c r="R7" s="124"/>
      <c r="S7" s="124"/>
    </row>
    <row r="8" spans="2:19">
      <c r="B8" s="117"/>
      <c r="C8" s="125" t="s">
        <v>146</v>
      </c>
      <c r="D8" s="122"/>
      <c r="E8" s="117"/>
      <c r="F8" s="117"/>
      <c r="G8" s="117"/>
      <c r="H8" s="126"/>
      <c r="I8" s="117"/>
      <c r="J8" s="117"/>
      <c r="K8" s="117"/>
      <c r="L8" s="117"/>
      <c r="M8" s="117"/>
      <c r="N8" s="117"/>
      <c r="O8" s="127" t="s">
        <v>234</v>
      </c>
      <c r="P8" s="117"/>
      <c r="Q8" s="117"/>
      <c r="R8" s="128"/>
      <c r="S8" s="117"/>
    </row>
    <row r="9" spans="2:19">
      <c r="B9" s="117"/>
      <c r="C9" s="122" t="s">
        <v>235</v>
      </c>
      <c r="D9" s="122"/>
      <c r="E9" s="117"/>
      <c r="F9" s="117"/>
      <c r="G9" s="117"/>
      <c r="H9" s="117"/>
      <c r="I9" s="122"/>
      <c r="J9" s="117"/>
      <c r="K9" s="117"/>
      <c r="L9" s="117"/>
      <c r="M9" s="117"/>
      <c r="N9" s="117"/>
      <c r="O9" s="129" t="s">
        <v>236</v>
      </c>
      <c r="P9" s="117"/>
      <c r="Q9" s="117"/>
      <c r="R9" s="117"/>
      <c r="S9" s="117"/>
    </row>
    <row r="10" spans="2:19">
      <c r="B10" s="117"/>
      <c r="C10" s="119" t="s">
        <v>237</v>
      </c>
      <c r="D10" s="119"/>
      <c r="E10" s="130"/>
      <c r="F10" s="117"/>
      <c r="G10" s="117"/>
      <c r="H10" s="122"/>
      <c r="I10" s="119"/>
      <c r="J10" s="122"/>
      <c r="K10" s="131"/>
      <c r="L10" s="132"/>
      <c r="M10" s="132"/>
      <c r="N10" s="132"/>
      <c r="O10" s="133" t="s">
        <v>238</v>
      </c>
      <c r="P10" s="134"/>
      <c r="Q10" s="134"/>
      <c r="R10" s="135"/>
      <c r="S10" s="132"/>
    </row>
    <row r="11" spans="2:19">
      <c r="B11" s="117"/>
      <c r="C11" s="119"/>
      <c r="D11" s="119"/>
      <c r="E11" s="130"/>
      <c r="F11" s="117"/>
      <c r="G11" s="117"/>
      <c r="H11" s="122"/>
      <c r="I11" s="119"/>
      <c r="J11" s="122"/>
      <c r="K11" s="131"/>
      <c r="L11" s="132"/>
      <c r="M11" s="132"/>
      <c r="N11" s="132"/>
      <c r="O11" s="136"/>
      <c r="P11" s="137"/>
      <c r="Q11" s="137"/>
      <c r="R11" s="135"/>
      <c r="S11" s="132"/>
    </row>
    <row r="12" spans="2:19">
      <c r="B12" s="117"/>
      <c r="C12" s="119"/>
      <c r="D12" s="119"/>
      <c r="E12" s="130"/>
      <c r="F12" s="117"/>
      <c r="G12" s="117"/>
      <c r="H12" s="122"/>
      <c r="I12" s="119"/>
      <c r="J12" s="122"/>
      <c r="K12" s="131"/>
      <c r="L12" s="132"/>
      <c r="M12" s="132"/>
      <c r="N12" s="132"/>
      <c r="O12" s="136"/>
      <c r="P12" s="137"/>
      <c r="Q12" s="137"/>
      <c r="R12" s="135"/>
      <c r="S12" s="132"/>
    </row>
    <row r="13" spans="2:19">
      <c r="B13" s="117"/>
      <c r="C13" s="138" t="s">
        <v>239</v>
      </c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</row>
    <row r="14" spans="2:19">
      <c r="B14" s="117"/>
      <c r="C14" s="139" t="s">
        <v>240</v>
      </c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</row>
    <row r="15" spans="2:19">
      <c r="B15" s="117"/>
      <c r="C15" s="117"/>
      <c r="D15" s="117"/>
      <c r="E15" s="117"/>
      <c r="F15" s="117"/>
      <c r="G15" s="117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</row>
    <row r="16" spans="2:19">
      <c r="B16" s="141"/>
      <c r="C16" s="141" t="s">
        <v>241</v>
      </c>
      <c r="D16" s="142" t="s">
        <v>242</v>
      </c>
      <c r="E16" s="142" t="s">
        <v>243</v>
      </c>
      <c r="F16" s="142" t="s">
        <v>244</v>
      </c>
      <c r="G16" s="143" t="s">
        <v>245</v>
      </c>
      <c r="H16" s="141" t="s">
        <v>246</v>
      </c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</row>
    <row r="17" spans="2:21">
      <c r="B17" s="141"/>
      <c r="C17" s="141"/>
      <c r="D17" s="142"/>
      <c r="E17" s="142"/>
      <c r="F17" s="142"/>
      <c r="G17" s="143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</row>
    <row r="18" spans="2:21">
      <c r="B18" s="141"/>
      <c r="C18" s="141"/>
      <c r="D18" s="142"/>
      <c r="E18" s="142"/>
      <c r="F18" s="142"/>
      <c r="G18" s="143"/>
      <c r="H18" s="145" t="s">
        <v>247</v>
      </c>
      <c r="I18" s="145" t="s">
        <v>248</v>
      </c>
      <c r="J18" s="145" t="s">
        <v>249</v>
      </c>
      <c r="K18" s="145" t="s">
        <v>250</v>
      </c>
      <c r="L18" s="145" t="s">
        <v>251</v>
      </c>
      <c r="M18" s="145" t="s">
        <v>252</v>
      </c>
      <c r="N18" s="145" t="s">
        <v>253</v>
      </c>
      <c r="O18" s="145" t="s">
        <v>254</v>
      </c>
      <c r="P18" s="145" t="s">
        <v>255</v>
      </c>
      <c r="Q18" s="145" t="s">
        <v>256</v>
      </c>
      <c r="R18" s="145" t="s">
        <v>257</v>
      </c>
      <c r="S18" s="145" t="s">
        <v>258</v>
      </c>
    </row>
    <row r="19" spans="2:21">
      <c r="B19" s="146"/>
      <c r="C19" s="147">
        <v>1</v>
      </c>
      <c r="D19" s="147">
        <v>2</v>
      </c>
      <c r="E19" s="147">
        <v>3</v>
      </c>
      <c r="F19" s="147">
        <v>4</v>
      </c>
      <c r="G19" s="148">
        <v>5</v>
      </c>
      <c r="H19" s="147">
        <v>6</v>
      </c>
      <c r="I19" s="147">
        <v>7</v>
      </c>
      <c r="J19" s="147">
        <v>8</v>
      </c>
      <c r="K19" s="147">
        <v>9</v>
      </c>
      <c r="L19" s="147">
        <v>10</v>
      </c>
      <c r="M19" s="147">
        <v>11</v>
      </c>
      <c r="N19" s="147">
        <v>12</v>
      </c>
      <c r="O19" s="147">
        <v>13</v>
      </c>
      <c r="P19" s="147">
        <v>14</v>
      </c>
      <c r="Q19" s="147">
        <v>15</v>
      </c>
      <c r="R19" s="147">
        <v>16</v>
      </c>
      <c r="S19" s="147">
        <v>17</v>
      </c>
      <c r="T19" s="149"/>
      <c r="U19" s="149"/>
    </row>
    <row r="20" spans="2:21" ht="36" customHeight="1">
      <c r="B20" s="150"/>
      <c r="C20" s="151" t="s">
        <v>259</v>
      </c>
      <c r="D20" s="152" t="s">
        <v>260</v>
      </c>
      <c r="E20" s="153">
        <v>119901.3</v>
      </c>
      <c r="F20" s="153">
        <v>111225.09</v>
      </c>
      <c r="G20" s="153">
        <v>109612.55</v>
      </c>
      <c r="H20" s="153">
        <v>21246.6</v>
      </c>
      <c r="I20" s="153">
        <v>18489.37</v>
      </c>
      <c r="J20" s="153">
        <v>16751.900000000001</v>
      </c>
      <c r="K20" s="153">
        <v>5545.57</v>
      </c>
      <c r="L20" s="153">
        <v>1029.46</v>
      </c>
      <c r="M20" s="153">
        <v>986.02</v>
      </c>
      <c r="N20" s="153">
        <v>657.43999999999994</v>
      </c>
      <c r="O20" s="153">
        <v>1018.47</v>
      </c>
      <c r="P20" s="153">
        <v>1010.1800000000001</v>
      </c>
      <c r="Q20" s="153">
        <v>8091.42</v>
      </c>
      <c r="R20" s="153">
        <v>15389</v>
      </c>
      <c r="S20" s="153">
        <v>19397.120000000003</v>
      </c>
      <c r="T20" s="154"/>
      <c r="U20" s="155"/>
    </row>
    <row r="21" spans="2:21" ht="24" customHeight="1">
      <c r="B21" s="156"/>
      <c r="C21" s="157" t="s">
        <v>261</v>
      </c>
      <c r="D21" s="158" t="s">
        <v>260</v>
      </c>
      <c r="E21" s="159">
        <v>0</v>
      </c>
      <c r="F21" s="159">
        <v>0</v>
      </c>
      <c r="G21" s="159">
        <v>0</v>
      </c>
      <c r="H21" s="159">
        <v>0</v>
      </c>
      <c r="I21" s="159">
        <v>0</v>
      </c>
      <c r="J21" s="159">
        <v>0</v>
      </c>
      <c r="K21" s="159">
        <v>0</v>
      </c>
      <c r="L21" s="159">
        <v>0</v>
      </c>
      <c r="M21" s="159">
        <v>0</v>
      </c>
      <c r="N21" s="159">
        <v>0</v>
      </c>
      <c r="O21" s="159">
        <v>0</v>
      </c>
      <c r="P21" s="159">
        <v>0</v>
      </c>
      <c r="Q21" s="159">
        <v>0</v>
      </c>
      <c r="R21" s="159">
        <v>0</v>
      </c>
      <c r="S21" s="159">
        <v>0</v>
      </c>
      <c r="T21" s="160"/>
      <c r="U21" s="161"/>
    </row>
    <row r="22" spans="2:21" ht="24" customHeight="1">
      <c r="B22" s="150"/>
      <c r="C22" s="151" t="s">
        <v>262</v>
      </c>
      <c r="D22" s="152" t="s">
        <v>260</v>
      </c>
      <c r="E22" s="153">
        <v>119901.3</v>
      </c>
      <c r="F22" s="153">
        <v>111225.09</v>
      </c>
      <c r="G22" s="153">
        <v>109612.55</v>
      </c>
      <c r="H22" s="153">
        <v>21246.6</v>
      </c>
      <c r="I22" s="153">
        <v>18489.37</v>
      </c>
      <c r="J22" s="153">
        <v>16751.900000000001</v>
      </c>
      <c r="K22" s="153">
        <v>5545.57</v>
      </c>
      <c r="L22" s="153">
        <v>1029.46</v>
      </c>
      <c r="M22" s="153">
        <v>986.02</v>
      </c>
      <c r="N22" s="153">
        <v>657.43999999999994</v>
      </c>
      <c r="O22" s="153">
        <v>1018.47</v>
      </c>
      <c r="P22" s="153">
        <v>1010.1800000000001</v>
      </c>
      <c r="Q22" s="153">
        <v>8091.42</v>
      </c>
      <c r="R22" s="153">
        <v>15389</v>
      </c>
      <c r="S22" s="153">
        <v>19397.120000000003</v>
      </c>
      <c r="T22" s="154"/>
      <c r="U22" s="155"/>
    </row>
    <row r="23" spans="2:21" ht="24" customHeight="1">
      <c r="B23" s="156"/>
      <c r="C23" s="157" t="s">
        <v>263</v>
      </c>
      <c r="D23" s="158" t="s">
        <v>260</v>
      </c>
      <c r="E23" s="162">
        <v>0</v>
      </c>
      <c r="F23" s="162">
        <v>0</v>
      </c>
      <c r="G23" s="162">
        <v>0</v>
      </c>
      <c r="H23" s="162">
        <v>0</v>
      </c>
      <c r="I23" s="162">
        <v>0</v>
      </c>
      <c r="J23" s="162">
        <v>0</v>
      </c>
      <c r="K23" s="162">
        <v>0</v>
      </c>
      <c r="L23" s="162">
        <v>0</v>
      </c>
      <c r="M23" s="162">
        <v>0</v>
      </c>
      <c r="N23" s="162">
        <v>0</v>
      </c>
      <c r="O23" s="162">
        <v>0</v>
      </c>
      <c r="P23" s="162">
        <v>0</v>
      </c>
      <c r="Q23" s="162">
        <v>0</v>
      </c>
      <c r="R23" s="162">
        <v>0</v>
      </c>
      <c r="S23" s="162">
        <v>0</v>
      </c>
      <c r="T23" s="163"/>
      <c r="U23" s="117"/>
    </row>
    <row r="24" spans="2:21" ht="24" customHeight="1">
      <c r="B24" s="156"/>
      <c r="C24" s="157" t="s">
        <v>264</v>
      </c>
      <c r="D24" s="158" t="s">
        <v>260</v>
      </c>
      <c r="E24" s="162">
        <v>0</v>
      </c>
      <c r="F24" s="162">
        <v>0</v>
      </c>
      <c r="G24" s="162">
        <v>0</v>
      </c>
      <c r="H24" s="162">
        <v>0</v>
      </c>
      <c r="I24" s="162">
        <v>0</v>
      </c>
      <c r="J24" s="162">
        <v>0</v>
      </c>
      <c r="K24" s="162">
        <v>0</v>
      </c>
      <c r="L24" s="162">
        <v>0</v>
      </c>
      <c r="M24" s="162">
        <v>0</v>
      </c>
      <c r="N24" s="162">
        <v>0</v>
      </c>
      <c r="O24" s="162">
        <v>0</v>
      </c>
      <c r="P24" s="162">
        <v>0</v>
      </c>
      <c r="Q24" s="162">
        <v>0</v>
      </c>
      <c r="R24" s="162">
        <v>0</v>
      </c>
      <c r="S24" s="162">
        <v>0</v>
      </c>
      <c r="T24" s="163"/>
      <c r="U24" s="117"/>
    </row>
    <row r="25" spans="2:21" ht="24" customHeight="1">
      <c r="B25" s="156"/>
      <c r="C25" s="157" t="s">
        <v>265</v>
      </c>
      <c r="D25" s="158" t="s">
        <v>260</v>
      </c>
      <c r="E25" s="162">
        <v>0</v>
      </c>
      <c r="F25" s="162">
        <v>0</v>
      </c>
      <c r="G25" s="162">
        <v>0</v>
      </c>
      <c r="H25" s="162">
        <v>0</v>
      </c>
      <c r="I25" s="162">
        <v>0</v>
      </c>
      <c r="J25" s="162">
        <v>0</v>
      </c>
      <c r="K25" s="162">
        <v>0</v>
      </c>
      <c r="L25" s="162">
        <v>0</v>
      </c>
      <c r="M25" s="162">
        <v>0</v>
      </c>
      <c r="N25" s="162">
        <v>0</v>
      </c>
      <c r="O25" s="162">
        <v>0</v>
      </c>
      <c r="P25" s="162">
        <v>0</v>
      </c>
      <c r="Q25" s="162">
        <v>0</v>
      </c>
      <c r="R25" s="162">
        <v>0</v>
      </c>
      <c r="S25" s="162">
        <v>0</v>
      </c>
      <c r="T25" s="163"/>
      <c r="U25" s="117"/>
    </row>
    <row r="26" spans="2:21" ht="24" customHeight="1">
      <c r="B26" s="150"/>
      <c r="C26" s="151" t="s">
        <v>266</v>
      </c>
      <c r="D26" s="152" t="s">
        <v>260</v>
      </c>
      <c r="E26" s="153">
        <v>119901.3</v>
      </c>
      <c r="F26" s="153">
        <v>111225.09</v>
      </c>
      <c r="G26" s="153">
        <v>109612.55</v>
      </c>
      <c r="H26" s="153">
        <v>21246.6</v>
      </c>
      <c r="I26" s="153">
        <v>18489.37</v>
      </c>
      <c r="J26" s="153">
        <v>16751.900000000001</v>
      </c>
      <c r="K26" s="153">
        <v>5545.57</v>
      </c>
      <c r="L26" s="153">
        <v>1029.46</v>
      </c>
      <c r="M26" s="153">
        <v>986.02</v>
      </c>
      <c r="N26" s="153">
        <v>657.43999999999994</v>
      </c>
      <c r="O26" s="153">
        <v>1018.47</v>
      </c>
      <c r="P26" s="153">
        <v>1010.1800000000001</v>
      </c>
      <c r="Q26" s="153">
        <v>8091.42</v>
      </c>
      <c r="R26" s="153">
        <v>15389</v>
      </c>
      <c r="S26" s="153">
        <v>19397.120000000003</v>
      </c>
      <c r="T26" s="164"/>
      <c r="U26" s="165"/>
    </row>
    <row r="27" spans="2:21" ht="24" customHeight="1">
      <c r="B27" s="156"/>
      <c r="C27" s="157" t="s">
        <v>267</v>
      </c>
      <c r="D27" s="158" t="s">
        <v>260</v>
      </c>
      <c r="E27" s="166">
        <v>22662.22</v>
      </c>
      <c r="F27" s="166">
        <v>22594.080000000002</v>
      </c>
      <c r="G27" s="167">
        <v>21023.699999999997</v>
      </c>
      <c r="H27" s="166">
        <v>3116.09</v>
      </c>
      <c r="I27" s="166">
        <v>2766.25</v>
      </c>
      <c r="J27" s="166">
        <v>2807.2</v>
      </c>
      <c r="K27" s="166">
        <v>1471.31</v>
      </c>
      <c r="L27" s="166">
        <v>731.64</v>
      </c>
      <c r="M27" s="166">
        <v>698.84</v>
      </c>
      <c r="N27" s="166">
        <v>370.26</v>
      </c>
      <c r="O27" s="166">
        <v>720.65</v>
      </c>
      <c r="P27" s="166">
        <v>712.36</v>
      </c>
      <c r="Q27" s="166">
        <v>1977.08</v>
      </c>
      <c r="R27" s="166">
        <v>2663.35</v>
      </c>
      <c r="S27" s="166">
        <v>2988.67</v>
      </c>
      <c r="T27" s="160"/>
      <c r="U27" s="168"/>
    </row>
    <row r="28" spans="2:21" ht="24" customHeight="1">
      <c r="B28" s="156"/>
      <c r="C28" s="157" t="s">
        <v>268</v>
      </c>
      <c r="D28" s="158" t="s">
        <v>269</v>
      </c>
      <c r="E28" s="169">
        <v>18.899999999999999</v>
      </c>
      <c r="F28" s="169">
        <v>20.313833866081836</v>
      </c>
      <c r="G28" s="169">
        <v>19.180011777848424</v>
      </c>
      <c r="H28" s="169">
        <v>14.666299549104329</v>
      </c>
      <c r="I28" s="169">
        <v>14.961299384457124</v>
      </c>
      <c r="J28" s="169">
        <v>16.75750213408628</v>
      </c>
      <c r="K28" s="169">
        <v>26.531267299844743</v>
      </c>
      <c r="L28" s="169">
        <v>71.070269850212725</v>
      </c>
      <c r="M28" s="169">
        <v>70.874830125149586</v>
      </c>
      <c r="N28" s="169">
        <v>56.318447310781217</v>
      </c>
      <c r="O28" s="169">
        <v>70.758097931210543</v>
      </c>
      <c r="P28" s="169">
        <v>70.518125482587251</v>
      </c>
      <c r="Q28" s="169">
        <v>24.434277296197699</v>
      </c>
      <c r="R28" s="169">
        <v>17.306842549873288</v>
      </c>
      <c r="S28" s="169">
        <v>15.407802807839513</v>
      </c>
      <c r="T28" s="117"/>
      <c r="U28" s="168"/>
    </row>
    <row r="29" spans="2:21" ht="24" customHeight="1">
      <c r="B29" s="156"/>
      <c r="C29" s="157" t="s">
        <v>270</v>
      </c>
      <c r="D29" s="158" t="s">
        <v>260</v>
      </c>
      <c r="E29" s="170">
        <v>0</v>
      </c>
      <c r="F29" s="170">
        <v>0</v>
      </c>
      <c r="G29" s="170">
        <v>0</v>
      </c>
      <c r="H29" s="170">
        <v>0</v>
      </c>
      <c r="I29" s="170">
        <v>0</v>
      </c>
      <c r="J29" s="170">
        <v>0</v>
      </c>
      <c r="K29" s="170">
        <v>0</v>
      </c>
      <c r="L29" s="170">
        <v>0</v>
      </c>
      <c r="M29" s="170">
        <v>0</v>
      </c>
      <c r="N29" s="170">
        <v>0</v>
      </c>
      <c r="O29" s="170">
        <v>0</v>
      </c>
      <c r="P29" s="170">
        <v>0</v>
      </c>
      <c r="Q29" s="170">
        <v>0</v>
      </c>
      <c r="R29" s="170">
        <v>0</v>
      </c>
      <c r="S29" s="170">
        <v>0</v>
      </c>
      <c r="T29" s="117"/>
      <c r="U29" s="117"/>
    </row>
    <row r="30" spans="2:21" ht="24" customHeight="1">
      <c r="B30" s="156"/>
      <c r="C30" s="157" t="s">
        <v>271</v>
      </c>
      <c r="D30" s="158" t="s">
        <v>269</v>
      </c>
      <c r="E30" s="170">
        <v>0</v>
      </c>
      <c r="F30" s="170">
        <v>0</v>
      </c>
      <c r="G30" s="170">
        <v>0</v>
      </c>
      <c r="H30" s="170">
        <v>0</v>
      </c>
      <c r="I30" s="170">
        <v>0</v>
      </c>
      <c r="J30" s="170">
        <v>0</v>
      </c>
      <c r="K30" s="170">
        <v>0</v>
      </c>
      <c r="L30" s="170">
        <v>0</v>
      </c>
      <c r="M30" s="170">
        <v>0</v>
      </c>
      <c r="N30" s="170">
        <v>0</v>
      </c>
      <c r="O30" s="170">
        <v>0</v>
      </c>
      <c r="P30" s="170">
        <v>0</v>
      </c>
      <c r="Q30" s="170">
        <v>0</v>
      </c>
      <c r="R30" s="170">
        <v>0</v>
      </c>
      <c r="S30" s="170">
        <v>0</v>
      </c>
      <c r="T30" s="117"/>
      <c r="U30" s="117"/>
    </row>
    <row r="31" spans="2:21" ht="24" customHeight="1">
      <c r="B31" s="150"/>
      <c r="C31" s="151" t="s">
        <v>272</v>
      </c>
      <c r="D31" s="152" t="s">
        <v>260</v>
      </c>
      <c r="E31" s="169">
        <v>97520.08</v>
      </c>
      <c r="F31" s="169">
        <v>88889.01</v>
      </c>
      <c r="G31" s="169">
        <v>88831.560000000012</v>
      </c>
      <c r="H31" s="169">
        <v>18182.59</v>
      </c>
      <c r="I31" s="169">
        <v>15768.449999999999</v>
      </c>
      <c r="J31" s="169">
        <v>13985.810000000001</v>
      </c>
      <c r="K31" s="169">
        <v>4074.2599999999998</v>
      </c>
      <c r="L31" s="169">
        <v>297.82</v>
      </c>
      <c r="M31" s="169">
        <v>287.18</v>
      </c>
      <c r="N31" s="169">
        <v>287.17999999999995</v>
      </c>
      <c r="O31" s="169">
        <v>297.82</v>
      </c>
      <c r="P31" s="169">
        <v>297.82000000000005</v>
      </c>
      <c r="Q31" s="169">
        <v>6133.22</v>
      </c>
      <c r="R31" s="169">
        <v>12763.42</v>
      </c>
      <c r="S31" s="169">
        <v>16455.990000000002</v>
      </c>
      <c r="T31" s="171"/>
      <c r="U31" s="171"/>
    </row>
    <row r="32" spans="2:21" ht="24" customHeight="1">
      <c r="B32" s="156"/>
      <c r="C32" s="157" t="s">
        <v>273</v>
      </c>
      <c r="D32" s="158" t="s">
        <v>260</v>
      </c>
      <c r="E32" s="170">
        <v>0</v>
      </c>
      <c r="F32" s="170">
        <v>0</v>
      </c>
      <c r="G32" s="170">
        <v>0</v>
      </c>
      <c r="H32" s="170">
        <v>0</v>
      </c>
      <c r="I32" s="170">
        <v>0</v>
      </c>
      <c r="J32" s="170">
        <v>0</v>
      </c>
      <c r="K32" s="170">
        <v>0</v>
      </c>
      <c r="L32" s="170">
        <v>0</v>
      </c>
      <c r="M32" s="170">
        <v>0</v>
      </c>
      <c r="N32" s="170">
        <v>0</v>
      </c>
      <c r="O32" s="170">
        <v>0</v>
      </c>
      <c r="P32" s="170">
        <v>0</v>
      </c>
      <c r="Q32" s="170">
        <v>0</v>
      </c>
      <c r="R32" s="170">
        <v>0</v>
      </c>
      <c r="S32" s="170">
        <v>0</v>
      </c>
      <c r="T32" s="117"/>
      <c r="U32" s="117"/>
    </row>
    <row r="33" spans="2:21" ht="24" customHeight="1">
      <c r="B33" s="150"/>
      <c r="C33" s="151" t="s">
        <v>274</v>
      </c>
      <c r="D33" s="152" t="s">
        <v>260</v>
      </c>
      <c r="E33" s="169">
        <v>281</v>
      </c>
      <c r="F33" s="169">
        <v>258</v>
      </c>
      <c r="G33" s="172">
        <v>242.70999999999998</v>
      </c>
      <c r="H33" s="169">
        <v>52.08</v>
      </c>
      <c r="I33" s="169">
        <v>45.33</v>
      </c>
      <c r="J33" s="169">
        <v>41.11</v>
      </c>
      <c r="K33" s="169">
        <v>0</v>
      </c>
      <c r="L33" s="169">
        <v>0</v>
      </c>
      <c r="M33" s="169">
        <v>0</v>
      </c>
      <c r="N33" s="169">
        <v>0</v>
      </c>
      <c r="O33" s="169">
        <v>0</v>
      </c>
      <c r="P33" s="169">
        <v>0</v>
      </c>
      <c r="Q33" s="169">
        <v>18.88</v>
      </c>
      <c r="R33" s="169">
        <v>37.770000000000003</v>
      </c>
      <c r="S33" s="169">
        <v>47.54</v>
      </c>
      <c r="T33" s="128"/>
      <c r="U33" s="128"/>
    </row>
    <row r="34" spans="2:21" ht="24" customHeight="1">
      <c r="B34" s="156"/>
      <c r="C34" s="157" t="s">
        <v>275</v>
      </c>
      <c r="D34" s="158" t="s">
        <v>260</v>
      </c>
      <c r="E34" s="173">
        <v>281</v>
      </c>
      <c r="F34" s="173">
        <v>258</v>
      </c>
      <c r="G34" s="167">
        <v>242.70999999999998</v>
      </c>
      <c r="H34" s="167">
        <v>52.08</v>
      </c>
      <c r="I34" s="167">
        <v>45.33</v>
      </c>
      <c r="J34" s="167">
        <v>41.11</v>
      </c>
      <c r="K34" s="167">
        <v>0</v>
      </c>
      <c r="L34" s="167">
        <v>0</v>
      </c>
      <c r="M34" s="167">
        <v>0</v>
      </c>
      <c r="N34" s="167">
        <v>0</v>
      </c>
      <c r="O34" s="167">
        <v>0</v>
      </c>
      <c r="P34" s="167">
        <v>0</v>
      </c>
      <c r="Q34" s="167">
        <v>18.88</v>
      </c>
      <c r="R34" s="167">
        <v>37.770000000000003</v>
      </c>
      <c r="S34" s="167">
        <v>47.54</v>
      </c>
      <c r="T34" s="117"/>
      <c r="U34" s="117"/>
    </row>
    <row r="35" spans="2:21" ht="24" customHeight="1">
      <c r="B35" s="156"/>
      <c r="C35" s="157" t="s">
        <v>276</v>
      </c>
      <c r="D35" s="158" t="s">
        <v>260</v>
      </c>
      <c r="E35" s="170">
        <v>0</v>
      </c>
      <c r="F35" s="170">
        <v>0</v>
      </c>
      <c r="G35" s="170">
        <v>0</v>
      </c>
      <c r="H35" s="170">
        <v>0</v>
      </c>
      <c r="I35" s="170">
        <v>0</v>
      </c>
      <c r="J35" s="170">
        <v>0</v>
      </c>
      <c r="K35" s="170">
        <v>0</v>
      </c>
      <c r="L35" s="170">
        <v>0</v>
      </c>
      <c r="M35" s="170">
        <v>0</v>
      </c>
      <c r="N35" s="170">
        <v>0</v>
      </c>
      <c r="O35" s="170">
        <v>0</v>
      </c>
      <c r="P35" s="170">
        <v>0</v>
      </c>
      <c r="Q35" s="170">
        <v>0</v>
      </c>
      <c r="R35" s="170">
        <v>0</v>
      </c>
      <c r="S35" s="170">
        <v>0</v>
      </c>
      <c r="T35" s="117"/>
      <c r="U35" s="117"/>
    </row>
    <row r="36" spans="2:21" ht="24" customHeight="1">
      <c r="B36" s="150"/>
      <c r="C36" s="151" t="s">
        <v>277</v>
      </c>
      <c r="D36" s="152" t="s">
        <v>260</v>
      </c>
      <c r="E36" s="169">
        <v>97239.08</v>
      </c>
      <c r="F36" s="169">
        <v>88631.01</v>
      </c>
      <c r="G36" s="169">
        <v>88588.85</v>
      </c>
      <c r="H36" s="169">
        <v>18130.509999999998</v>
      </c>
      <c r="I36" s="169">
        <v>15723.119999999999</v>
      </c>
      <c r="J36" s="169">
        <v>13944.7</v>
      </c>
      <c r="K36" s="169">
        <v>4074.2599999999998</v>
      </c>
      <c r="L36" s="169">
        <v>297.82</v>
      </c>
      <c r="M36" s="169">
        <v>287.18</v>
      </c>
      <c r="N36" s="169">
        <v>287.17999999999995</v>
      </c>
      <c r="O36" s="169">
        <v>297.82</v>
      </c>
      <c r="P36" s="169">
        <v>297.82000000000005</v>
      </c>
      <c r="Q36" s="169">
        <v>6114.34</v>
      </c>
      <c r="R36" s="169">
        <v>12725.65</v>
      </c>
      <c r="S36" s="169">
        <v>16408.45</v>
      </c>
      <c r="T36" s="154"/>
      <c r="U36" s="165"/>
    </row>
    <row r="37" spans="2:21" ht="20.25" customHeight="1">
      <c r="B37" s="150"/>
      <c r="C37" s="151" t="s">
        <v>278</v>
      </c>
      <c r="D37" s="152" t="s">
        <v>260</v>
      </c>
      <c r="E37" s="169">
        <v>77434.94</v>
      </c>
      <c r="F37" s="169">
        <v>69206.62</v>
      </c>
      <c r="G37" s="172">
        <v>70738.11</v>
      </c>
      <c r="H37" s="169">
        <v>14342.84</v>
      </c>
      <c r="I37" s="169">
        <v>12449.88</v>
      </c>
      <c r="J37" s="169">
        <v>11106.54</v>
      </c>
      <c r="K37" s="169">
        <v>3332.75</v>
      </c>
      <c r="L37" s="169">
        <v>279.48999999999995</v>
      </c>
      <c r="M37" s="169">
        <v>269.51000000000005</v>
      </c>
      <c r="N37" s="169">
        <v>269.51</v>
      </c>
      <c r="O37" s="169">
        <v>279.48999999999995</v>
      </c>
      <c r="P37" s="169">
        <v>279.49</v>
      </c>
      <c r="Q37" s="169">
        <v>4961.62</v>
      </c>
      <c r="R37" s="169">
        <v>10153.31</v>
      </c>
      <c r="S37" s="169">
        <v>13013.68</v>
      </c>
      <c r="T37" s="154"/>
      <c r="U37" s="165"/>
    </row>
    <row r="38" spans="2:21" ht="20.25" customHeight="1">
      <c r="B38" s="156"/>
      <c r="C38" s="157" t="s">
        <v>279</v>
      </c>
      <c r="D38" s="158" t="s">
        <v>269</v>
      </c>
      <c r="E38" s="174">
        <v>79.400000000000006</v>
      </c>
      <c r="F38" s="174">
        <v>78.083979862127265</v>
      </c>
      <c r="G38" s="174">
        <v>79.849902103932934</v>
      </c>
      <c r="H38" s="174">
        <v>79.108861251007283</v>
      </c>
      <c r="I38" s="174">
        <v>79.181994413322556</v>
      </c>
      <c r="J38" s="174">
        <v>79.647034357139262</v>
      </c>
      <c r="K38" s="174">
        <v>81.800130575859185</v>
      </c>
      <c r="L38" s="174">
        <v>93.845275669867689</v>
      </c>
      <c r="M38" s="174">
        <v>93.847064558813301</v>
      </c>
      <c r="N38" s="174">
        <v>93.847064558813301</v>
      </c>
      <c r="O38" s="174">
        <v>93.845275669867689</v>
      </c>
      <c r="P38" s="174">
        <v>93.845275669867689</v>
      </c>
      <c r="Q38" s="174">
        <v>81.147270187788052</v>
      </c>
      <c r="R38" s="174">
        <v>79.786179880791948</v>
      </c>
      <c r="S38" s="174">
        <v>79.310842888877374</v>
      </c>
      <c r="T38" s="117"/>
      <c r="U38" s="117"/>
    </row>
    <row r="39" spans="2:21" ht="20.25" customHeight="1">
      <c r="B39" s="156"/>
      <c r="C39" s="157" t="s">
        <v>275</v>
      </c>
      <c r="D39" s="158" t="s">
        <v>260</v>
      </c>
      <c r="E39" s="167">
        <v>71687.649999999994</v>
      </c>
      <c r="F39" s="167">
        <v>63938.15</v>
      </c>
      <c r="G39" s="167">
        <v>63048.91</v>
      </c>
      <c r="H39" s="167">
        <v>13336.5</v>
      </c>
      <c r="I39" s="167">
        <v>11536.47</v>
      </c>
      <c r="J39" s="167">
        <v>10100.17</v>
      </c>
      <c r="K39" s="167">
        <v>2695.04</v>
      </c>
      <c r="L39" s="167">
        <v>0</v>
      </c>
      <c r="M39" s="167">
        <v>0</v>
      </c>
      <c r="N39" s="167">
        <v>0</v>
      </c>
      <c r="O39" s="167">
        <v>0</v>
      </c>
      <c r="P39" s="167">
        <v>0</v>
      </c>
      <c r="Q39" s="167">
        <v>4198.6899999999996</v>
      </c>
      <c r="R39" s="167">
        <v>9174.73</v>
      </c>
      <c r="S39" s="167">
        <v>12007.31</v>
      </c>
      <c r="T39" s="160"/>
      <c r="U39" s="126"/>
    </row>
    <row r="40" spans="2:21" ht="20.25" customHeight="1">
      <c r="B40" s="156"/>
      <c r="C40" s="157" t="s">
        <v>276</v>
      </c>
      <c r="D40" s="158" t="s">
        <v>260</v>
      </c>
      <c r="E40" s="167">
        <v>5747.29</v>
      </c>
      <c r="F40" s="167">
        <v>5268.47</v>
      </c>
      <c r="G40" s="167">
        <v>7689.2</v>
      </c>
      <c r="H40" s="167">
        <v>1006.34</v>
      </c>
      <c r="I40" s="167">
        <v>913.41</v>
      </c>
      <c r="J40" s="167">
        <v>1006.37</v>
      </c>
      <c r="K40" s="167">
        <v>637.71</v>
      </c>
      <c r="L40" s="167">
        <v>279.48999999999995</v>
      </c>
      <c r="M40" s="167">
        <v>269.51000000000005</v>
      </c>
      <c r="N40" s="167">
        <v>269.51</v>
      </c>
      <c r="O40" s="167">
        <v>279.48999999999995</v>
      </c>
      <c r="P40" s="167">
        <v>279.49</v>
      </c>
      <c r="Q40" s="167">
        <v>762.93</v>
      </c>
      <c r="R40" s="167">
        <v>978.58</v>
      </c>
      <c r="S40" s="167">
        <v>1006.37</v>
      </c>
      <c r="T40" s="117"/>
      <c r="U40" s="126"/>
    </row>
    <row r="41" spans="2:21" ht="20.25" customHeight="1">
      <c r="B41" s="150"/>
      <c r="C41" s="151" t="s">
        <v>280</v>
      </c>
      <c r="D41" s="152" t="s">
        <v>260</v>
      </c>
      <c r="E41" s="172">
        <v>17587.830000000002</v>
      </c>
      <c r="F41" s="172">
        <v>17439.78</v>
      </c>
      <c r="G41" s="172">
        <v>15636.410000000002</v>
      </c>
      <c r="H41" s="172">
        <v>3302.28</v>
      </c>
      <c r="I41" s="172">
        <v>2855.53</v>
      </c>
      <c r="J41" s="172">
        <v>2485.71</v>
      </c>
      <c r="K41" s="172">
        <v>660.69999999999993</v>
      </c>
      <c r="L41" s="172">
        <v>18.170000000000002</v>
      </c>
      <c r="M41" s="172">
        <v>17.52</v>
      </c>
      <c r="N41" s="172">
        <v>17.52</v>
      </c>
      <c r="O41" s="172">
        <v>18.170000000000002</v>
      </c>
      <c r="P41" s="172">
        <v>18.170000000000002</v>
      </c>
      <c r="Q41" s="172">
        <v>1022.59</v>
      </c>
      <c r="R41" s="172">
        <v>2255.6600000000003</v>
      </c>
      <c r="S41" s="172">
        <v>2964.39</v>
      </c>
      <c r="T41" s="154"/>
      <c r="U41" s="165"/>
    </row>
    <row r="42" spans="2:21" ht="22.5" customHeight="1">
      <c r="B42" s="156"/>
      <c r="C42" s="157" t="s">
        <v>279</v>
      </c>
      <c r="D42" s="158" t="s">
        <v>269</v>
      </c>
      <c r="E42" s="174">
        <v>18.04</v>
      </c>
      <c r="F42" s="174">
        <v>19.676837711767021</v>
      </c>
      <c r="G42" s="174">
        <v>17.650539543068909</v>
      </c>
      <c r="H42" s="174">
        <v>18.213938824666268</v>
      </c>
      <c r="I42" s="174">
        <v>18.161344567744827</v>
      </c>
      <c r="J42" s="174">
        <v>17.82548208279848</v>
      </c>
      <c r="K42" s="174">
        <v>16.216441758748829</v>
      </c>
      <c r="L42" s="174">
        <v>6.1010006043919152</v>
      </c>
      <c r="M42" s="174">
        <v>6.100703391601086</v>
      </c>
      <c r="N42" s="174">
        <v>6.1007033916010878</v>
      </c>
      <c r="O42" s="174">
        <v>6.1010006043919152</v>
      </c>
      <c r="P42" s="174">
        <v>6.1010006043919143</v>
      </c>
      <c r="Q42" s="174">
        <v>16.724454315592524</v>
      </c>
      <c r="R42" s="174">
        <v>17.725302833254101</v>
      </c>
      <c r="S42" s="174">
        <v>18.066240260353659</v>
      </c>
      <c r="T42" s="117"/>
      <c r="U42" s="117"/>
    </row>
    <row r="43" spans="2:21" ht="23.25" customHeight="1">
      <c r="B43" s="156"/>
      <c r="C43" s="157" t="s">
        <v>275</v>
      </c>
      <c r="D43" s="158" t="s">
        <v>260</v>
      </c>
      <c r="E43" s="167">
        <v>17358.259999999998</v>
      </c>
      <c r="F43" s="167">
        <v>17177.48</v>
      </c>
      <c r="G43" s="167">
        <v>15379.099999999999</v>
      </c>
      <c r="H43" s="167">
        <v>3277.13</v>
      </c>
      <c r="I43" s="167">
        <v>2832.82</v>
      </c>
      <c r="J43" s="167">
        <v>2460.56</v>
      </c>
      <c r="K43" s="167">
        <v>638.79999999999995</v>
      </c>
      <c r="L43" s="167">
        <v>0</v>
      </c>
      <c r="M43" s="167">
        <v>0</v>
      </c>
      <c r="N43" s="167">
        <v>0</v>
      </c>
      <c r="O43" s="167">
        <v>0</v>
      </c>
      <c r="P43" s="167">
        <v>0</v>
      </c>
      <c r="Q43" s="167">
        <v>999.23</v>
      </c>
      <c r="R43" s="167">
        <v>2231.3200000000002</v>
      </c>
      <c r="S43" s="167">
        <v>2939.24</v>
      </c>
      <c r="T43" s="160"/>
      <c r="U43" s="126"/>
    </row>
    <row r="44" spans="2:21" ht="23.25" customHeight="1">
      <c r="B44" s="156"/>
      <c r="C44" s="157" t="s">
        <v>276</v>
      </c>
      <c r="D44" s="158" t="s">
        <v>260</v>
      </c>
      <c r="E44" s="167">
        <v>229.57</v>
      </c>
      <c r="F44" s="167">
        <v>262.3</v>
      </c>
      <c r="G44" s="167">
        <v>257.31000000000006</v>
      </c>
      <c r="H44" s="167">
        <v>25.15</v>
      </c>
      <c r="I44" s="167">
        <v>22.71</v>
      </c>
      <c r="J44" s="167">
        <v>25.15</v>
      </c>
      <c r="K44" s="167">
        <v>21.9</v>
      </c>
      <c r="L44" s="167">
        <v>18.170000000000002</v>
      </c>
      <c r="M44" s="167">
        <v>17.52</v>
      </c>
      <c r="N44" s="167">
        <v>17.52</v>
      </c>
      <c r="O44" s="167">
        <v>18.170000000000002</v>
      </c>
      <c r="P44" s="167">
        <v>18.170000000000002</v>
      </c>
      <c r="Q44" s="167">
        <v>23.36</v>
      </c>
      <c r="R44" s="167">
        <v>24.34</v>
      </c>
      <c r="S44" s="167">
        <v>25.15</v>
      </c>
      <c r="T44" s="160"/>
      <c r="U44" s="126"/>
    </row>
    <row r="45" spans="2:21" ht="23.25" customHeight="1">
      <c r="B45" s="150"/>
      <c r="C45" s="151" t="s">
        <v>281</v>
      </c>
      <c r="D45" s="152" t="s">
        <v>260</v>
      </c>
      <c r="E45" s="172">
        <v>2216.31</v>
      </c>
      <c r="F45" s="172">
        <v>1984.6100000000001</v>
      </c>
      <c r="G45" s="172">
        <v>2214.3300000000004</v>
      </c>
      <c r="H45" s="172">
        <v>485.39000000000004</v>
      </c>
      <c r="I45" s="172">
        <v>417.71</v>
      </c>
      <c r="J45" s="172">
        <v>352.45000000000005</v>
      </c>
      <c r="K45" s="172">
        <v>80.81</v>
      </c>
      <c r="L45" s="172">
        <v>0.16</v>
      </c>
      <c r="M45" s="172">
        <v>0.15</v>
      </c>
      <c r="N45" s="172">
        <v>0.15</v>
      </c>
      <c r="O45" s="172">
        <v>0.16</v>
      </c>
      <c r="P45" s="172">
        <v>0.16</v>
      </c>
      <c r="Q45" s="172">
        <v>130.13</v>
      </c>
      <c r="R45" s="172">
        <v>316.68</v>
      </c>
      <c r="S45" s="172">
        <v>430.38000000000005</v>
      </c>
      <c r="T45" s="154"/>
      <c r="U45" s="165"/>
    </row>
    <row r="46" spans="2:21" ht="23.25" customHeight="1">
      <c r="B46" s="156"/>
      <c r="C46" s="157" t="s">
        <v>279</v>
      </c>
      <c r="D46" s="158" t="s">
        <v>269</v>
      </c>
      <c r="E46" s="174">
        <v>2.27</v>
      </c>
      <c r="F46" s="174">
        <v>2.2391824261057165</v>
      </c>
      <c r="G46" s="174">
        <v>2.4995583529981484</v>
      </c>
      <c r="H46" s="174">
        <v>2.6771999243264535</v>
      </c>
      <c r="I46" s="174">
        <v>2.6566610189326294</v>
      </c>
      <c r="J46" s="174">
        <v>2.5274835600622461</v>
      </c>
      <c r="K46" s="174">
        <v>1.9834276653919978</v>
      </c>
      <c r="L46" s="174">
        <v>5.3723725740380097E-2</v>
      </c>
      <c r="M46" s="174">
        <v>5.2232049585625738E-2</v>
      </c>
      <c r="N46" s="174">
        <v>5.2232049585625752E-2</v>
      </c>
      <c r="O46" s="174">
        <v>5.3723725740380097E-2</v>
      </c>
      <c r="P46" s="174">
        <v>5.3723725740380084E-2</v>
      </c>
      <c r="Q46" s="174">
        <v>2.1282754966194224</v>
      </c>
      <c r="R46" s="174">
        <v>2.488517285953959</v>
      </c>
      <c r="S46" s="174">
        <v>2.6229168507689637</v>
      </c>
      <c r="T46" s="117"/>
      <c r="U46" s="175"/>
    </row>
    <row r="47" spans="2:21" ht="18" customHeight="1">
      <c r="B47" s="156"/>
      <c r="C47" s="157" t="s">
        <v>275</v>
      </c>
      <c r="D47" s="158" t="s">
        <v>260</v>
      </c>
      <c r="E47" s="167">
        <v>2214.1</v>
      </c>
      <c r="F47" s="167">
        <v>1982.71</v>
      </c>
      <c r="G47" s="167">
        <v>2212.08</v>
      </c>
      <c r="H47" s="167">
        <v>485.17</v>
      </c>
      <c r="I47" s="167">
        <v>417.51</v>
      </c>
      <c r="J47" s="167">
        <v>352.23</v>
      </c>
      <c r="K47" s="167">
        <v>80.61</v>
      </c>
      <c r="L47" s="167">
        <v>0</v>
      </c>
      <c r="M47" s="167">
        <v>0</v>
      </c>
      <c r="N47" s="167">
        <v>0</v>
      </c>
      <c r="O47" s="167">
        <v>0</v>
      </c>
      <c r="P47" s="167">
        <v>0</v>
      </c>
      <c r="Q47" s="167">
        <v>129.93</v>
      </c>
      <c r="R47" s="167">
        <v>316.47000000000003</v>
      </c>
      <c r="S47" s="167">
        <v>430.16</v>
      </c>
      <c r="T47" s="160"/>
      <c r="U47" s="126"/>
    </row>
    <row r="48" spans="2:21" ht="18" customHeight="1">
      <c r="B48" s="156"/>
      <c r="C48" s="157" t="s">
        <v>276</v>
      </c>
      <c r="D48" s="158" t="s">
        <v>260</v>
      </c>
      <c r="E48" s="167">
        <v>2.21</v>
      </c>
      <c r="F48" s="167">
        <v>1.9</v>
      </c>
      <c r="G48" s="167">
        <v>2.25</v>
      </c>
      <c r="H48" s="167">
        <v>0.22</v>
      </c>
      <c r="I48" s="167">
        <v>0.2</v>
      </c>
      <c r="J48" s="167">
        <v>0.22</v>
      </c>
      <c r="K48" s="167">
        <v>0.2</v>
      </c>
      <c r="L48" s="167">
        <v>0.16</v>
      </c>
      <c r="M48" s="167">
        <v>0.15</v>
      </c>
      <c r="N48" s="167">
        <v>0.15</v>
      </c>
      <c r="O48" s="167">
        <v>0.16</v>
      </c>
      <c r="P48" s="167">
        <v>0.16</v>
      </c>
      <c r="Q48" s="167">
        <v>0.2</v>
      </c>
      <c r="R48" s="167">
        <v>0.21</v>
      </c>
      <c r="S48" s="167">
        <v>0.22</v>
      </c>
      <c r="T48" s="126"/>
      <c r="U48" s="126"/>
    </row>
    <row r="49" spans="2:21" ht="18" customHeight="1">
      <c r="B49" s="156"/>
      <c r="C49" s="157" t="s">
        <v>282</v>
      </c>
      <c r="D49" s="158" t="s">
        <v>260</v>
      </c>
      <c r="E49" s="162">
        <v>0</v>
      </c>
      <c r="F49" s="162">
        <v>0</v>
      </c>
      <c r="G49" s="162">
        <v>0</v>
      </c>
      <c r="H49" s="162">
        <v>0</v>
      </c>
      <c r="I49" s="162">
        <v>0</v>
      </c>
      <c r="J49" s="162">
        <v>0</v>
      </c>
      <c r="K49" s="162">
        <v>0</v>
      </c>
      <c r="L49" s="162">
        <v>0</v>
      </c>
      <c r="M49" s="162">
        <v>0</v>
      </c>
      <c r="N49" s="162">
        <v>0</v>
      </c>
      <c r="O49" s="162">
        <v>0</v>
      </c>
      <c r="P49" s="162">
        <v>0</v>
      </c>
      <c r="Q49" s="162">
        <v>0</v>
      </c>
      <c r="R49" s="162">
        <v>0</v>
      </c>
      <c r="S49" s="162">
        <v>0</v>
      </c>
      <c r="T49" s="117"/>
      <c r="U49" s="117"/>
    </row>
    <row r="50" spans="2:21" ht="18" customHeight="1">
      <c r="B50" s="156"/>
      <c r="C50" s="157" t="s">
        <v>279</v>
      </c>
      <c r="D50" s="158" t="s">
        <v>269</v>
      </c>
      <c r="E50" s="162">
        <v>0</v>
      </c>
      <c r="F50" s="162">
        <v>0</v>
      </c>
      <c r="G50" s="162">
        <v>0</v>
      </c>
      <c r="H50" s="162">
        <v>0</v>
      </c>
      <c r="I50" s="162">
        <v>0</v>
      </c>
      <c r="J50" s="162">
        <v>0</v>
      </c>
      <c r="K50" s="162">
        <v>0</v>
      </c>
      <c r="L50" s="162">
        <v>0</v>
      </c>
      <c r="M50" s="162">
        <v>0</v>
      </c>
      <c r="N50" s="162">
        <v>0</v>
      </c>
      <c r="O50" s="162">
        <v>0</v>
      </c>
      <c r="P50" s="162">
        <v>0</v>
      </c>
      <c r="Q50" s="162">
        <v>0</v>
      </c>
      <c r="R50" s="162">
        <v>0</v>
      </c>
      <c r="S50" s="162">
        <v>0</v>
      </c>
      <c r="T50" s="117"/>
      <c r="U50" s="117"/>
    </row>
    <row r="51" spans="2:21" ht="23.25" customHeight="1">
      <c r="B51" s="156"/>
      <c r="C51" s="151" t="s">
        <v>283</v>
      </c>
      <c r="D51" s="158" t="s">
        <v>260</v>
      </c>
      <c r="E51" s="153">
        <v>67.400000000000006</v>
      </c>
      <c r="F51" s="153">
        <v>67.400999999999996</v>
      </c>
      <c r="G51" s="153">
        <v>61.925182836485718</v>
      </c>
      <c r="H51" s="153">
        <v>61.925182836485718</v>
      </c>
      <c r="I51" s="153">
        <v>61.925182836485718</v>
      </c>
      <c r="J51" s="153">
        <v>61.925182836485718</v>
      </c>
      <c r="K51" s="153">
        <v>61.925182836485718</v>
      </c>
      <c r="L51" s="153">
        <v>61.925182836485718</v>
      </c>
      <c r="M51" s="153">
        <v>61.925182836485718</v>
      </c>
      <c r="N51" s="153">
        <v>61.925182836485718</v>
      </c>
      <c r="O51" s="153">
        <v>61.925182836485718</v>
      </c>
      <c r="P51" s="153">
        <v>61.925182836485718</v>
      </c>
      <c r="Q51" s="153">
        <v>61.925182836485718</v>
      </c>
      <c r="R51" s="153">
        <v>61.925182836485718</v>
      </c>
      <c r="S51" s="153">
        <v>61.925182836485718</v>
      </c>
    </row>
    <row r="52" spans="2:21" s="52" customFormat="1" ht="18.75" customHeight="1">
      <c r="B52" s="150"/>
      <c r="C52" s="151" t="s">
        <v>278</v>
      </c>
      <c r="D52" s="152" t="s">
        <v>260</v>
      </c>
      <c r="E52" s="153">
        <v>50.85</v>
      </c>
      <c r="F52" s="153">
        <v>50.853999999999999</v>
      </c>
      <c r="G52" s="153">
        <v>49.125293359000004</v>
      </c>
      <c r="H52" s="153">
        <v>49.125293359000004</v>
      </c>
      <c r="I52" s="153">
        <v>49.125293359000004</v>
      </c>
      <c r="J52" s="153">
        <v>49.125293359000004</v>
      </c>
      <c r="K52" s="153">
        <v>49.125293359000004</v>
      </c>
      <c r="L52" s="153">
        <v>49.125293359000004</v>
      </c>
      <c r="M52" s="153">
        <v>49.125293359000004</v>
      </c>
      <c r="N52" s="153">
        <v>49.125293359000004</v>
      </c>
      <c r="O52" s="153">
        <v>49.125293359000004</v>
      </c>
      <c r="P52" s="153">
        <v>49.125293359000004</v>
      </c>
      <c r="Q52" s="153">
        <v>49.125293359000004</v>
      </c>
      <c r="R52" s="153">
        <v>49.125293359000004</v>
      </c>
      <c r="S52" s="153">
        <v>49.125293359000004</v>
      </c>
    </row>
    <row r="53" spans="2:21" s="176" customFormat="1" ht="18.75" customHeight="1">
      <c r="B53" s="156"/>
      <c r="C53" s="157" t="s">
        <v>275</v>
      </c>
      <c r="D53" s="158" t="s">
        <v>260</v>
      </c>
      <c r="E53" s="162">
        <v>46.18</v>
      </c>
      <c r="F53" s="162">
        <v>46.176000000000002</v>
      </c>
      <c r="G53" s="162">
        <v>44.717677000000002</v>
      </c>
      <c r="H53" s="162">
        <v>44.717677000000002</v>
      </c>
      <c r="I53" s="162">
        <v>44.717677000000002</v>
      </c>
      <c r="J53" s="162">
        <v>44.717677000000002</v>
      </c>
      <c r="K53" s="162">
        <v>44.717677000000002</v>
      </c>
      <c r="L53" s="162">
        <v>44.717677000000002</v>
      </c>
      <c r="M53" s="162">
        <v>44.717677000000002</v>
      </c>
      <c r="N53" s="162">
        <v>44.717677000000002</v>
      </c>
      <c r="O53" s="162">
        <v>44.717677000000002</v>
      </c>
      <c r="P53" s="162">
        <v>44.717677000000002</v>
      </c>
      <c r="Q53" s="162">
        <v>44.717677000000002</v>
      </c>
      <c r="R53" s="162">
        <v>44.717677000000002</v>
      </c>
      <c r="S53" s="162">
        <v>44.717677000000002</v>
      </c>
    </row>
    <row r="54" spans="2:21" s="176" customFormat="1" ht="18.75" customHeight="1">
      <c r="B54" s="156"/>
      <c r="C54" s="157" t="s">
        <v>276</v>
      </c>
      <c r="D54" s="158" t="s">
        <v>260</v>
      </c>
      <c r="E54" s="162">
        <v>4.68</v>
      </c>
      <c r="F54" s="162">
        <v>4.6779999999999999</v>
      </c>
      <c r="G54" s="162">
        <v>4.4076163590000004</v>
      </c>
      <c r="H54" s="162">
        <v>4.4076163590000004</v>
      </c>
      <c r="I54" s="162">
        <v>4.4076163590000004</v>
      </c>
      <c r="J54" s="162">
        <v>4.4076163590000004</v>
      </c>
      <c r="K54" s="162">
        <v>4.4076163590000004</v>
      </c>
      <c r="L54" s="162">
        <v>4.4076163590000004</v>
      </c>
      <c r="M54" s="162">
        <v>4.4076163590000004</v>
      </c>
      <c r="N54" s="162">
        <v>4.4076163590000004</v>
      </c>
      <c r="O54" s="162">
        <v>4.4076163590000004</v>
      </c>
      <c r="P54" s="162">
        <v>4.4076163590000004</v>
      </c>
      <c r="Q54" s="162">
        <v>4.4076163590000004</v>
      </c>
      <c r="R54" s="162">
        <v>4.4076163590000004</v>
      </c>
      <c r="S54" s="162">
        <v>4.4076163590000004</v>
      </c>
    </row>
    <row r="55" spans="2:21" s="52" customFormat="1" ht="18.75" customHeight="1">
      <c r="B55" s="150"/>
      <c r="C55" s="151" t="s">
        <v>280</v>
      </c>
      <c r="D55" s="152" t="s">
        <v>260</v>
      </c>
      <c r="E55" s="153">
        <v>13.959999999999999</v>
      </c>
      <c r="F55" s="153">
        <v>13.959999999999999</v>
      </c>
      <c r="G55" s="153">
        <v>10.985283260342856</v>
      </c>
      <c r="H55" s="153">
        <v>10.985283260342856</v>
      </c>
      <c r="I55" s="153">
        <v>10.985283260342856</v>
      </c>
      <c r="J55" s="153">
        <v>10.985283260342856</v>
      </c>
      <c r="K55" s="153">
        <v>10.985283260342856</v>
      </c>
      <c r="L55" s="153">
        <v>10.985283260342856</v>
      </c>
      <c r="M55" s="153">
        <v>10.985283260342856</v>
      </c>
      <c r="N55" s="153">
        <v>10.985283260342856</v>
      </c>
      <c r="O55" s="153">
        <v>10.985283260342856</v>
      </c>
      <c r="P55" s="153">
        <v>10.985283260342856</v>
      </c>
      <c r="Q55" s="153">
        <v>10.985283260342856</v>
      </c>
      <c r="R55" s="153">
        <v>10.985283260342856</v>
      </c>
      <c r="S55" s="153">
        <v>10.985283260342856</v>
      </c>
    </row>
    <row r="56" spans="2:21" s="176" customFormat="1" ht="18.75" customHeight="1">
      <c r="B56" s="156"/>
      <c r="C56" s="157" t="s">
        <v>275</v>
      </c>
      <c r="D56" s="158" t="s">
        <v>260</v>
      </c>
      <c r="E56" s="162">
        <v>13.327999999999999</v>
      </c>
      <c r="F56" s="162">
        <v>13.327999999999999</v>
      </c>
      <c r="G56" s="162">
        <v>10.870759999999999</v>
      </c>
      <c r="H56" s="162">
        <v>10.870759999999999</v>
      </c>
      <c r="I56" s="162">
        <v>10.870759999999999</v>
      </c>
      <c r="J56" s="162">
        <v>10.870759999999999</v>
      </c>
      <c r="K56" s="162">
        <v>10.870759999999999</v>
      </c>
      <c r="L56" s="162">
        <v>10.870759999999999</v>
      </c>
      <c r="M56" s="162">
        <v>10.870759999999999</v>
      </c>
      <c r="N56" s="162">
        <v>10.870759999999999</v>
      </c>
      <c r="O56" s="162">
        <v>10.870759999999999</v>
      </c>
      <c r="P56" s="162">
        <v>10.870759999999999</v>
      </c>
      <c r="Q56" s="162">
        <v>10.870759999999999</v>
      </c>
      <c r="R56" s="162">
        <v>10.870759999999999</v>
      </c>
      <c r="S56" s="162">
        <v>10.870759999999999</v>
      </c>
    </row>
    <row r="57" spans="2:21" s="176" customFormat="1" ht="18.75" customHeight="1">
      <c r="B57" s="156"/>
      <c r="C57" s="157" t="s">
        <v>276</v>
      </c>
      <c r="D57" s="158" t="s">
        <v>260</v>
      </c>
      <c r="E57" s="162">
        <v>0.63200000000000001</v>
      </c>
      <c r="F57" s="162">
        <v>0.63200000000000001</v>
      </c>
      <c r="G57" s="162">
        <v>0.11452326034285715</v>
      </c>
      <c r="H57" s="162">
        <v>0.11452326034285715</v>
      </c>
      <c r="I57" s="162">
        <v>0.11452326034285715</v>
      </c>
      <c r="J57" s="162">
        <v>0.11452326034285715</v>
      </c>
      <c r="K57" s="162">
        <v>0.11452326034285715</v>
      </c>
      <c r="L57" s="162">
        <v>0.11452326034285715</v>
      </c>
      <c r="M57" s="162">
        <v>0.11452326034285715</v>
      </c>
      <c r="N57" s="162">
        <v>0.11452326034285715</v>
      </c>
      <c r="O57" s="162">
        <v>0.11452326034285715</v>
      </c>
      <c r="P57" s="162">
        <v>0.11452326034285715</v>
      </c>
      <c r="Q57" s="162">
        <v>0.11452326034285715</v>
      </c>
      <c r="R57" s="162">
        <v>0.11452326034285715</v>
      </c>
      <c r="S57" s="162">
        <v>0.11452326034285715</v>
      </c>
    </row>
    <row r="58" spans="2:21" s="52" customFormat="1" ht="18.75" customHeight="1">
      <c r="B58" s="150"/>
      <c r="C58" s="151" t="s">
        <v>281</v>
      </c>
      <c r="D58" s="152" t="s">
        <v>260</v>
      </c>
      <c r="E58" s="153">
        <v>2.5870000000000002</v>
      </c>
      <c r="F58" s="153">
        <v>2.5870000000000002</v>
      </c>
      <c r="G58" s="153">
        <v>1.8146062171428572</v>
      </c>
      <c r="H58" s="153">
        <v>1.8146062171428572</v>
      </c>
      <c r="I58" s="153">
        <v>1.8146062171428572</v>
      </c>
      <c r="J58" s="153">
        <v>1.8146062171428572</v>
      </c>
      <c r="K58" s="153">
        <v>1.8146062171428572</v>
      </c>
      <c r="L58" s="153">
        <v>1.8146062171428572</v>
      </c>
      <c r="M58" s="153">
        <v>1.8146062171428572</v>
      </c>
      <c r="N58" s="153">
        <v>1.8146062171428572</v>
      </c>
      <c r="O58" s="153">
        <v>1.8146062171428572</v>
      </c>
      <c r="P58" s="153">
        <v>1.8146062171428572</v>
      </c>
      <c r="Q58" s="153">
        <v>1.8146062171428572</v>
      </c>
      <c r="R58" s="153">
        <v>1.8146062171428572</v>
      </c>
      <c r="S58" s="153">
        <v>1.8146062171428572</v>
      </c>
    </row>
    <row r="59" spans="2:21" s="176" customFormat="1" ht="18.75" customHeight="1">
      <c r="B59" s="156"/>
      <c r="C59" s="157" t="s">
        <v>275</v>
      </c>
      <c r="D59" s="158" t="s">
        <v>260</v>
      </c>
      <c r="E59" s="162">
        <v>2.5670000000000002</v>
      </c>
      <c r="F59" s="162">
        <v>2.5670000000000002</v>
      </c>
      <c r="G59" s="162">
        <v>1.8136000000000001</v>
      </c>
      <c r="H59" s="162">
        <v>1.8136000000000001</v>
      </c>
      <c r="I59" s="162">
        <v>1.8136000000000001</v>
      </c>
      <c r="J59" s="162">
        <v>1.8136000000000001</v>
      </c>
      <c r="K59" s="162">
        <v>1.8136000000000001</v>
      </c>
      <c r="L59" s="162">
        <v>1.8136000000000001</v>
      </c>
      <c r="M59" s="162">
        <v>1.8136000000000001</v>
      </c>
      <c r="N59" s="162">
        <v>1.8136000000000001</v>
      </c>
      <c r="O59" s="162">
        <v>1.8136000000000001</v>
      </c>
      <c r="P59" s="162">
        <v>1.8136000000000001</v>
      </c>
      <c r="Q59" s="162">
        <v>1.8136000000000001</v>
      </c>
      <c r="R59" s="162">
        <v>1.8136000000000001</v>
      </c>
      <c r="S59" s="162">
        <v>1.8136000000000001</v>
      </c>
    </row>
    <row r="60" spans="2:21" s="176" customFormat="1" ht="18.75" customHeight="1">
      <c r="B60" s="156"/>
      <c r="C60" s="157" t="s">
        <v>276</v>
      </c>
      <c r="D60" s="158" t="s">
        <v>260</v>
      </c>
      <c r="E60" s="162">
        <v>0.02</v>
      </c>
      <c r="F60" s="162">
        <v>0.02</v>
      </c>
      <c r="G60" s="162">
        <v>1.0062171428571428E-3</v>
      </c>
      <c r="H60" s="162">
        <v>1.0062171428571428E-3</v>
      </c>
      <c r="I60" s="162">
        <v>1.0062171428571428E-3</v>
      </c>
      <c r="J60" s="162">
        <v>1.0062171428571428E-3</v>
      </c>
      <c r="K60" s="162">
        <v>1.0062171428571428E-3</v>
      </c>
      <c r="L60" s="162">
        <v>1.0062171428571428E-3</v>
      </c>
      <c r="M60" s="162">
        <v>1.0062171428571428E-3</v>
      </c>
      <c r="N60" s="162">
        <v>1.0062171428571428E-3</v>
      </c>
      <c r="O60" s="162">
        <v>1.0062171428571428E-3</v>
      </c>
      <c r="P60" s="162">
        <v>1.0062171428571428E-3</v>
      </c>
      <c r="Q60" s="162">
        <v>1.0062171428571428E-3</v>
      </c>
      <c r="R60" s="162">
        <v>1.0062171428571428E-3</v>
      </c>
      <c r="S60" s="162">
        <v>1.0062171428571428E-3</v>
      </c>
    </row>
    <row r="61" spans="2:21" s="176" customFormat="1" ht="18.75" customHeight="1">
      <c r="B61" s="156"/>
      <c r="C61" s="157" t="s">
        <v>282</v>
      </c>
      <c r="D61" s="158" t="s">
        <v>260</v>
      </c>
      <c r="E61" s="162">
        <v>0</v>
      </c>
      <c r="F61" s="162">
        <v>0</v>
      </c>
      <c r="G61" s="162">
        <v>0</v>
      </c>
      <c r="H61" s="162">
        <v>0</v>
      </c>
      <c r="I61" s="162">
        <v>0</v>
      </c>
      <c r="J61" s="162">
        <v>0</v>
      </c>
      <c r="K61" s="162">
        <v>0</v>
      </c>
      <c r="L61" s="162">
        <v>0</v>
      </c>
      <c r="M61" s="162">
        <v>0</v>
      </c>
      <c r="N61" s="162">
        <v>0</v>
      </c>
      <c r="O61" s="162">
        <v>0</v>
      </c>
      <c r="P61" s="162">
        <v>0</v>
      </c>
      <c r="Q61" s="162">
        <v>0</v>
      </c>
      <c r="R61" s="162">
        <v>0</v>
      </c>
      <c r="S61" s="162">
        <v>0</v>
      </c>
    </row>
    <row r="62" spans="2:21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32"/>
    </row>
    <row r="63" spans="2:21">
      <c r="B63" s="132"/>
      <c r="C63" s="132"/>
      <c r="D63" s="132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</row>
    <row r="64" spans="2:21">
      <c r="B64" s="132"/>
      <c r="C64" s="132"/>
      <c r="D64" s="179" t="s">
        <v>284</v>
      </c>
      <c r="E64" s="179"/>
      <c r="F64" s="179"/>
      <c r="G64" s="179"/>
      <c r="H64" s="179"/>
      <c r="I64" s="179"/>
      <c r="J64" s="132"/>
      <c r="K64" s="132"/>
      <c r="L64" s="132"/>
      <c r="M64" s="132"/>
      <c r="N64" s="132"/>
      <c r="O64" s="132"/>
      <c r="P64" s="132"/>
      <c r="Q64" s="132"/>
      <c r="R64" s="132"/>
      <c r="S64" s="132"/>
    </row>
    <row r="65" spans="2:20">
      <c r="B65" s="132"/>
      <c r="C65" s="132"/>
      <c r="D65" s="179"/>
      <c r="E65" s="180"/>
      <c r="F65" s="180"/>
      <c r="G65" s="180"/>
      <c r="H65" s="180"/>
      <c r="I65" s="180"/>
      <c r="J65" s="178"/>
      <c r="K65" s="178"/>
      <c r="L65" s="178"/>
      <c r="M65" s="178"/>
      <c r="N65" s="178"/>
      <c r="O65" s="178"/>
      <c r="P65" s="178"/>
      <c r="Q65" s="178"/>
      <c r="R65" s="178"/>
      <c r="S65" s="178"/>
    </row>
    <row r="66" spans="2:20">
      <c r="B66" s="132"/>
      <c r="C66" s="132"/>
      <c r="D66" s="179"/>
      <c r="E66" s="179"/>
      <c r="F66" s="179"/>
      <c r="G66" s="179"/>
      <c r="H66" s="179"/>
      <c r="I66" s="179"/>
      <c r="J66" s="132"/>
      <c r="K66" s="132"/>
      <c r="L66" s="132"/>
      <c r="M66" s="132"/>
      <c r="N66" s="132"/>
      <c r="O66" s="132"/>
      <c r="P66" s="132"/>
      <c r="Q66" s="132"/>
      <c r="R66" s="132"/>
      <c r="S66" s="132"/>
    </row>
    <row r="67" spans="2:20">
      <c r="D67" s="181"/>
      <c r="E67" s="180"/>
      <c r="F67" s="180"/>
      <c r="G67" s="180"/>
      <c r="H67" s="180"/>
      <c r="I67" s="180"/>
      <c r="J67" s="178"/>
      <c r="K67" s="178"/>
      <c r="L67" s="178"/>
      <c r="M67" s="178"/>
      <c r="N67" s="178"/>
      <c r="O67" s="178"/>
      <c r="P67" s="178"/>
      <c r="Q67" s="178"/>
      <c r="R67" s="178"/>
      <c r="S67" s="178"/>
    </row>
    <row r="68" spans="2:20">
      <c r="B68" s="117"/>
      <c r="C68" s="117"/>
      <c r="D68" s="117"/>
      <c r="E68" s="117"/>
      <c r="F68" s="117"/>
      <c r="G68" s="182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32"/>
    </row>
    <row r="69" spans="2:20">
      <c r="B69" s="117"/>
      <c r="C69" s="117"/>
      <c r="D69" s="117"/>
      <c r="E69" s="117"/>
      <c r="F69" s="117"/>
      <c r="G69" s="182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32"/>
    </row>
    <row r="70" spans="2:20">
      <c r="B70" s="117"/>
      <c r="C70" s="117"/>
      <c r="D70" s="117"/>
      <c r="E70" s="117"/>
      <c r="F70" s="117"/>
      <c r="G70" s="182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</row>
    <row r="71" spans="2:20">
      <c r="B71" s="117"/>
      <c r="C71" s="117"/>
      <c r="D71" s="117"/>
      <c r="E71" s="117"/>
      <c r="F71" s="117"/>
      <c r="G71" s="182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</row>
    <row r="72" spans="2:20">
      <c r="B72" s="117"/>
      <c r="C72" s="117"/>
      <c r="D72" s="117"/>
      <c r="E72" s="117"/>
      <c r="F72" s="117"/>
      <c r="G72" s="182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</row>
    <row r="73" spans="2:20">
      <c r="B73" s="117"/>
      <c r="C73" s="117"/>
      <c r="D73" s="117"/>
      <c r="E73" s="117"/>
      <c r="F73" s="117"/>
      <c r="G73" s="182"/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17"/>
    </row>
    <row r="74" spans="2:20">
      <c r="B74" s="117"/>
      <c r="C74" s="117"/>
      <c r="D74" s="117"/>
      <c r="E74" s="117"/>
      <c r="F74" s="128"/>
      <c r="G74" s="182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</row>
    <row r="75" spans="2:20">
      <c r="B75" s="117"/>
      <c r="C75" s="117"/>
      <c r="D75" s="117"/>
      <c r="E75" s="117"/>
      <c r="F75" s="117"/>
      <c r="G75" s="182"/>
      <c r="H75" s="117"/>
      <c r="I75" s="117"/>
      <c r="J75" s="183"/>
      <c r="K75" s="117"/>
      <c r="L75" s="117"/>
      <c r="M75" s="117"/>
      <c r="N75" s="117"/>
      <c r="O75" s="117"/>
      <c r="P75" s="183"/>
      <c r="Q75" s="117"/>
      <c r="R75" s="117"/>
      <c r="S75" s="117"/>
    </row>
    <row r="76" spans="2:20">
      <c r="B76" s="117"/>
      <c r="C76" s="117"/>
      <c r="D76" s="117"/>
      <c r="E76" s="117"/>
      <c r="F76" s="117"/>
      <c r="G76" s="182"/>
      <c r="H76" s="117"/>
      <c r="I76" s="117"/>
      <c r="J76" s="183"/>
      <c r="K76" s="117"/>
      <c r="L76" s="117"/>
      <c r="M76" s="117"/>
      <c r="N76" s="117"/>
      <c r="O76" s="117"/>
      <c r="P76" s="183"/>
      <c r="Q76" s="117"/>
      <c r="R76" s="117"/>
      <c r="S76" s="117"/>
    </row>
    <row r="77" spans="2:20">
      <c r="F77" s="117"/>
      <c r="G77" s="182"/>
      <c r="H77" s="117"/>
      <c r="I77" s="117"/>
      <c r="J77" s="117"/>
      <c r="K77" s="117"/>
      <c r="L77" s="117"/>
      <c r="M77" s="117"/>
      <c r="N77" s="117"/>
      <c r="O77" s="117"/>
      <c r="P77" s="117"/>
    </row>
    <row r="78" spans="2:20">
      <c r="F78" s="117"/>
      <c r="G78" s="182"/>
      <c r="H78" s="117"/>
      <c r="I78" s="117"/>
      <c r="J78" s="117"/>
      <c r="K78" s="117"/>
      <c r="L78" s="117"/>
      <c r="M78" s="117"/>
      <c r="N78" s="117"/>
      <c r="O78" s="117"/>
      <c r="P78" s="117"/>
    </row>
    <row r="79" spans="2:20">
      <c r="F79" s="117"/>
      <c r="G79" s="182"/>
      <c r="H79" s="117"/>
      <c r="I79" s="117"/>
      <c r="J79" s="183"/>
      <c r="K79" s="117"/>
      <c r="L79" s="117"/>
      <c r="M79" s="117"/>
      <c r="N79" s="117"/>
      <c r="O79" s="117"/>
      <c r="P79" s="183"/>
    </row>
    <row r="80" spans="2:20">
      <c r="F80" s="117"/>
      <c r="G80" s="182"/>
      <c r="H80" s="117"/>
      <c r="I80" s="117"/>
      <c r="J80" s="117"/>
      <c r="K80" s="117"/>
      <c r="L80" s="117"/>
      <c r="M80" s="117"/>
      <c r="N80" s="117"/>
      <c r="O80" s="117"/>
      <c r="P80" s="117"/>
    </row>
    <row r="81" spans="6:16">
      <c r="F81" s="117"/>
      <c r="G81" s="182"/>
      <c r="H81" s="117"/>
      <c r="I81" s="117"/>
      <c r="J81" s="117"/>
      <c r="K81" s="117"/>
      <c r="L81" s="117"/>
      <c r="M81" s="117"/>
      <c r="N81" s="117"/>
      <c r="O81" s="117"/>
      <c r="P81" s="117"/>
    </row>
    <row r="82" spans="6:16">
      <c r="F82" s="117"/>
      <c r="G82" s="182"/>
      <c r="H82" s="117"/>
      <c r="I82" s="117"/>
      <c r="J82" s="183"/>
      <c r="K82" s="117"/>
      <c r="L82" s="117"/>
      <c r="M82" s="117"/>
      <c r="N82" s="117"/>
      <c r="O82" s="117"/>
      <c r="P82" s="183"/>
    </row>
  </sheetData>
  <mergeCells count="15">
    <mergeCell ref="H16:S16"/>
    <mergeCell ref="H17:S17"/>
    <mergeCell ref="B62:R62"/>
    <mergeCell ref="B16:B18"/>
    <mergeCell ref="C16:C18"/>
    <mergeCell ref="D16:D18"/>
    <mergeCell ref="E16:E18"/>
    <mergeCell ref="F16:F18"/>
    <mergeCell ref="G16:G18"/>
    <mergeCell ref="O2:Q2"/>
    <mergeCell ref="O3:Q5"/>
    <mergeCell ref="O7:S7"/>
    <mergeCell ref="O10:Q10"/>
    <mergeCell ref="C13:S13"/>
    <mergeCell ref="C14:S14"/>
  </mergeCells>
  <pageMargins left="0.31496062992125984" right="0" top="0.78740157480314965" bottom="0" header="0" footer="0"/>
  <pageSetup paperSize="9" scale="67" orientation="landscape" verticalDpi="0" r:id="rId1"/>
  <rowBreaks count="1" manualBreakCount="1">
    <brk id="40" min="1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91"/>
  <sheetViews>
    <sheetView view="pageBreakPreview" zoomScaleNormal="100" workbookViewId="0">
      <selection activeCell="E9" sqref="E9"/>
    </sheetView>
  </sheetViews>
  <sheetFormatPr defaultRowHeight="12.75"/>
  <cols>
    <col min="1" max="1" width="6" style="54" customWidth="1"/>
    <col min="2" max="2" width="32.42578125" style="54" customWidth="1"/>
    <col min="3" max="3" width="39.42578125" style="54" customWidth="1"/>
    <col min="4" max="4" width="15.85546875" style="54" customWidth="1"/>
    <col min="5" max="5" width="15.28515625" style="54" customWidth="1"/>
    <col min="6" max="6" width="13.42578125" style="54" customWidth="1"/>
    <col min="7" max="7" width="16" style="54" customWidth="1"/>
    <col min="8" max="256" width="9.140625" style="54"/>
    <col min="257" max="257" width="6" style="54" customWidth="1"/>
    <col min="258" max="258" width="32.42578125" style="54" customWidth="1"/>
    <col min="259" max="259" width="39.42578125" style="54" customWidth="1"/>
    <col min="260" max="260" width="15.85546875" style="54" customWidth="1"/>
    <col min="261" max="261" width="15.28515625" style="54" customWidth="1"/>
    <col min="262" max="262" width="13.42578125" style="54" customWidth="1"/>
    <col min="263" max="263" width="16" style="54" customWidth="1"/>
    <col min="264" max="512" width="9.140625" style="54"/>
    <col min="513" max="513" width="6" style="54" customWidth="1"/>
    <col min="514" max="514" width="32.42578125" style="54" customWidth="1"/>
    <col min="515" max="515" width="39.42578125" style="54" customWidth="1"/>
    <col min="516" max="516" width="15.85546875" style="54" customWidth="1"/>
    <col min="517" max="517" width="15.28515625" style="54" customWidth="1"/>
    <col min="518" max="518" width="13.42578125" style="54" customWidth="1"/>
    <col min="519" max="519" width="16" style="54" customWidth="1"/>
    <col min="520" max="768" width="9.140625" style="54"/>
    <col min="769" max="769" width="6" style="54" customWidth="1"/>
    <col min="770" max="770" width="32.42578125" style="54" customWidth="1"/>
    <col min="771" max="771" width="39.42578125" style="54" customWidth="1"/>
    <col min="772" max="772" width="15.85546875" style="54" customWidth="1"/>
    <col min="773" max="773" width="15.28515625" style="54" customWidth="1"/>
    <col min="774" max="774" width="13.42578125" style="54" customWidth="1"/>
    <col min="775" max="775" width="16" style="54" customWidth="1"/>
    <col min="776" max="1024" width="9.140625" style="54"/>
    <col min="1025" max="1025" width="6" style="54" customWidth="1"/>
    <col min="1026" max="1026" width="32.42578125" style="54" customWidth="1"/>
    <col min="1027" max="1027" width="39.42578125" style="54" customWidth="1"/>
    <col min="1028" max="1028" width="15.85546875" style="54" customWidth="1"/>
    <col min="1029" max="1029" width="15.28515625" style="54" customWidth="1"/>
    <col min="1030" max="1030" width="13.42578125" style="54" customWidth="1"/>
    <col min="1031" max="1031" width="16" style="54" customWidth="1"/>
    <col min="1032" max="1280" width="9.140625" style="54"/>
    <col min="1281" max="1281" width="6" style="54" customWidth="1"/>
    <col min="1282" max="1282" width="32.42578125" style="54" customWidth="1"/>
    <col min="1283" max="1283" width="39.42578125" style="54" customWidth="1"/>
    <col min="1284" max="1284" width="15.85546875" style="54" customWidth="1"/>
    <col min="1285" max="1285" width="15.28515625" style="54" customWidth="1"/>
    <col min="1286" max="1286" width="13.42578125" style="54" customWidth="1"/>
    <col min="1287" max="1287" width="16" style="54" customWidth="1"/>
    <col min="1288" max="1536" width="9.140625" style="54"/>
    <col min="1537" max="1537" width="6" style="54" customWidth="1"/>
    <col min="1538" max="1538" width="32.42578125" style="54" customWidth="1"/>
    <col min="1539" max="1539" width="39.42578125" style="54" customWidth="1"/>
    <col min="1540" max="1540" width="15.85546875" style="54" customWidth="1"/>
    <col min="1541" max="1541" width="15.28515625" style="54" customWidth="1"/>
    <col min="1542" max="1542" width="13.42578125" style="54" customWidth="1"/>
    <col min="1543" max="1543" width="16" style="54" customWidth="1"/>
    <col min="1544" max="1792" width="9.140625" style="54"/>
    <col min="1793" max="1793" width="6" style="54" customWidth="1"/>
    <col min="1794" max="1794" width="32.42578125" style="54" customWidth="1"/>
    <col min="1795" max="1795" width="39.42578125" style="54" customWidth="1"/>
    <col min="1796" max="1796" width="15.85546875" style="54" customWidth="1"/>
    <col min="1797" max="1797" width="15.28515625" style="54" customWidth="1"/>
    <col min="1798" max="1798" width="13.42578125" style="54" customWidth="1"/>
    <col min="1799" max="1799" width="16" style="54" customWidth="1"/>
    <col min="1800" max="2048" width="9.140625" style="54"/>
    <col min="2049" max="2049" width="6" style="54" customWidth="1"/>
    <col min="2050" max="2050" width="32.42578125" style="54" customWidth="1"/>
    <col min="2051" max="2051" width="39.42578125" style="54" customWidth="1"/>
    <col min="2052" max="2052" width="15.85546875" style="54" customWidth="1"/>
    <col min="2053" max="2053" width="15.28515625" style="54" customWidth="1"/>
    <col min="2054" max="2054" width="13.42578125" style="54" customWidth="1"/>
    <col min="2055" max="2055" width="16" style="54" customWidth="1"/>
    <col min="2056" max="2304" width="9.140625" style="54"/>
    <col min="2305" max="2305" width="6" style="54" customWidth="1"/>
    <col min="2306" max="2306" width="32.42578125" style="54" customWidth="1"/>
    <col min="2307" max="2307" width="39.42578125" style="54" customWidth="1"/>
    <col min="2308" max="2308" width="15.85546875" style="54" customWidth="1"/>
    <col min="2309" max="2309" width="15.28515625" style="54" customWidth="1"/>
    <col min="2310" max="2310" width="13.42578125" style="54" customWidth="1"/>
    <col min="2311" max="2311" width="16" style="54" customWidth="1"/>
    <col min="2312" max="2560" width="9.140625" style="54"/>
    <col min="2561" max="2561" width="6" style="54" customWidth="1"/>
    <col min="2562" max="2562" width="32.42578125" style="54" customWidth="1"/>
    <col min="2563" max="2563" width="39.42578125" style="54" customWidth="1"/>
    <col min="2564" max="2564" width="15.85546875" style="54" customWidth="1"/>
    <col min="2565" max="2565" width="15.28515625" style="54" customWidth="1"/>
    <col min="2566" max="2566" width="13.42578125" style="54" customWidth="1"/>
    <col min="2567" max="2567" width="16" style="54" customWidth="1"/>
    <col min="2568" max="2816" width="9.140625" style="54"/>
    <col min="2817" max="2817" width="6" style="54" customWidth="1"/>
    <col min="2818" max="2818" width="32.42578125" style="54" customWidth="1"/>
    <col min="2819" max="2819" width="39.42578125" style="54" customWidth="1"/>
    <col min="2820" max="2820" width="15.85546875" style="54" customWidth="1"/>
    <col min="2821" max="2821" width="15.28515625" style="54" customWidth="1"/>
    <col min="2822" max="2822" width="13.42578125" style="54" customWidth="1"/>
    <col min="2823" max="2823" width="16" style="54" customWidth="1"/>
    <col min="2824" max="3072" width="9.140625" style="54"/>
    <col min="3073" max="3073" width="6" style="54" customWidth="1"/>
    <col min="3074" max="3074" width="32.42578125" style="54" customWidth="1"/>
    <col min="3075" max="3075" width="39.42578125" style="54" customWidth="1"/>
    <col min="3076" max="3076" width="15.85546875" style="54" customWidth="1"/>
    <col min="3077" max="3077" width="15.28515625" style="54" customWidth="1"/>
    <col min="3078" max="3078" width="13.42578125" style="54" customWidth="1"/>
    <col min="3079" max="3079" width="16" style="54" customWidth="1"/>
    <col min="3080" max="3328" width="9.140625" style="54"/>
    <col min="3329" max="3329" width="6" style="54" customWidth="1"/>
    <col min="3330" max="3330" width="32.42578125" style="54" customWidth="1"/>
    <col min="3331" max="3331" width="39.42578125" style="54" customWidth="1"/>
    <col min="3332" max="3332" width="15.85546875" style="54" customWidth="1"/>
    <col min="3333" max="3333" width="15.28515625" style="54" customWidth="1"/>
    <col min="3334" max="3334" width="13.42578125" style="54" customWidth="1"/>
    <col min="3335" max="3335" width="16" style="54" customWidth="1"/>
    <col min="3336" max="3584" width="9.140625" style="54"/>
    <col min="3585" max="3585" width="6" style="54" customWidth="1"/>
    <col min="3586" max="3586" width="32.42578125" style="54" customWidth="1"/>
    <col min="3587" max="3587" width="39.42578125" style="54" customWidth="1"/>
    <col min="3588" max="3588" width="15.85546875" style="54" customWidth="1"/>
    <col min="3589" max="3589" width="15.28515625" style="54" customWidth="1"/>
    <col min="3590" max="3590" width="13.42578125" style="54" customWidth="1"/>
    <col min="3591" max="3591" width="16" style="54" customWidth="1"/>
    <col min="3592" max="3840" width="9.140625" style="54"/>
    <col min="3841" max="3841" width="6" style="54" customWidth="1"/>
    <col min="3842" max="3842" width="32.42578125" style="54" customWidth="1"/>
    <col min="3843" max="3843" width="39.42578125" style="54" customWidth="1"/>
    <col min="3844" max="3844" width="15.85546875" style="54" customWidth="1"/>
    <col min="3845" max="3845" width="15.28515625" style="54" customWidth="1"/>
    <col min="3846" max="3846" width="13.42578125" style="54" customWidth="1"/>
    <col min="3847" max="3847" width="16" style="54" customWidth="1"/>
    <col min="3848" max="4096" width="9.140625" style="54"/>
    <col min="4097" max="4097" width="6" style="54" customWidth="1"/>
    <col min="4098" max="4098" width="32.42578125" style="54" customWidth="1"/>
    <col min="4099" max="4099" width="39.42578125" style="54" customWidth="1"/>
    <col min="4100" max="4100" width="15.85546875" style="54" customWidth="1"/>
    <col min="4101" max="4101" width="15.28515625" style="54" customWidth="1"/>
    <col min="4102" max="4102" width="13.42578125" style="54" customWidth="1"/>
    <col min="4103" max="4103" width="16" style="54" customWidth="1"/>
    <col min="4104" max="4352" width="9.140625" style="54"/>
    <col min="4353" max="4353" width="6" style="54" customWidth="1"/>
    <col min="4354" max="4354" width="32.42578125" style="54" customWidth="1"/>
    <col min="4355" max="4355" width="39.42578125" style="54" customWidth="1"/>
    <col min="4356" max="4356" width="15.85546875" style="54" customWidth="1"/>
    <col min="4357" max="4357" width="15.28515625" style="54" customWidth="1"/>
    <col min="4358" max="4358" width="13.42578125" style="54" customWidth="1"/>
    <col min="4359" max="4359" width="16" style="54" customWidth="1"/>
    <col min="4360" max="4608" width="9.140625" style="54"/>
    <col min="4609" max="4609" width="6" style="54" customWidth="1"/>
    <col min="4610" max="4610" width="32.42578125" style="54" customWidth="1"/>
    <col min="4611" max="4611" width="39.42578125" style="54" customWidth="1"/>
    <col min="4612" max="4612" width="15.85546875" style="54" customWidth="1"/>
    <col min="4613" max="4613" width="15.28515625" style="54" customWidth="1"/>
    <col min="4614" max="4614" width="13.42578125" style="54" customWidth="1"/>
    <col min="4615" max="4615" width="16" style="54" customWidth="1"/>
    <col min="4616" max="4864" width="9.140625" style="54"/>
    <col min="4865" max="4865" width="6" style="54" customWidth="1"/>
    <col min="4866" max="4866" width="32.42578125" style="54" customWidth="1"/>
    <col min="4867" max="4867" width="39.42578125" style="54" customWidth="1"/>
    <col min="4868" max="4868" width="15.85546875" style="54" customWidth="1"/>
    <col min="4869" max="4869" width="15.28515625" style="54" customWidth="1"/>
    <col min="4870" max="4870" width="13.42578125" style="54" customWidth="1"/>
    <col min="4871" max="4871" width="16" style="54" customWidth="1"/>
    <col min="4872" max="5120" width="9.140625" style="54"/>
    <col min="5121" max="5121" width="6" style="54" customWidth="1"/>
    <col min="5122" max="5122" width="32.42578125" style="54" customWidth="1"/>
    <col min="5123" max="5123" width="39.42578125" style="54" customWidth="1"/>
    <col min="5124" max="5124" width="15.85546875" style="54" customWidth="1"/>
    <col min="5125" max="5125" width="15.28515625" style="54" customWidth="1"/>
    <col min="5126" max="5126" width="13.42578125" style="54" customWidth="1"/>
    <col min="5127" max="5127" width="16" style="54" customWidth="1"/>
    <col min="5128" max="5376" width="9.140625" style="54"/>
    <col min="5377" max="5377" width="6" style="54" customWidth="1"/>
    <col min="5378" max="5378" width="32.42578125" style="54" customWidth="1"/>
    <col min="5379" max="5379" width="39.42578125" style="54" customWidth="1"/>
    <col min="5380" max="5380" width="15.85546875" style="54" customWidth="1"/>
    <col min="5381" max="5381" width="15.28515625" style="54" customWidth="1"/>
    <col min="5382" max="5382" width="13.42578125" style="54" customWidth="1"/>
    <col min="5383" max="5383" width="16" style="54" customWidth="1"/>
    <col min="5384" max="5632" width="9.140625" style="54"/>
    <col min="5633" max="5633" width="6" style="54" customWidth="1"/>
    <col min="5634" max="5634" width="32.42578125" style="54" customWidth="1"/>
    <col min="5635" max="5635" width="39.42578125" style="54" customWidth="1"/>
    <col min="5636" max="5636" width="15.85546875" style="54" customWidth="1"/>
    <col min="5637" max="5637" width="15.28515625" style="54" customWidth="1"/>
    <col min="5638" max="5638" width="13.42578125" style="54" customWidth="1"/>
    <col min="5639" max="5639" width="16" style="54" customWidth="1"/>
    <col min="5640" max="5888" width="9.140625" style="54"/>
    <col min="5889" max="5889" width="6" style="54" customWidth="1"/>
    <col min="5890" max="5890" width="32.42578125" style="54" customWidth="1"/>
    <col min="5891" max="5891" width="39.42578125" style="54" customWidth="1"/>
    <col min="5892" max="5892" width="15.85546875" style="54" customWidth="1"/>
    <col min="5893" max="5893" width="15.28515625" style="54" customWidth="1"/>
    <col min="5894" max="5894" width="13.42578125" style="54" customWidth="1"/>
    <col min="5895" max="5895" width="16" style="54" customWidth="1"/>
    <col min="5896" max="6144" width="9.140625" style="54"/>
    <col min="6145" max="6145" width="6" style="54" customWidth="1"/>
    <col min="6146" max="6146" width="32.42578125" style="54" customWidth="1"/>
    <col min="6147" max="6147" width="39.42578125" style="54" customWidth="1"/>
    <col min="6148" max="6148" width="15.85546875" style="54" customWidth="1"/>
    <col min="6149" max="6149" width="15.28515625" style="54" customWidth="1"/>
    <col min="6150" max="6150" width="13.42578125" style="54" customWidth="1"/>
    <col min="6151" max="6151" width="16" style="54" customWidth="1"/>
    <col min="6152" max="6400" width="9.140625" style="54"/>
    <col min="6401" max="6401" width="6" style="54" customWidth="1"/>
    <col min="6402" max="6402" width="32.42578125" style="54" customWidth="1"/>
    <col min="6403" max="6403" width="39.42578125" style="54" customWidth="1"/>
    <col min="6404" max="6404" width="15.85546875" style="54" customWidth="1"/>
    <col min="6405" max="6405" width="15.28515625" style="54" customWidth="1"/>
    <col min="6406" max="6406" width="13.42578125" style="54" customWidth="1"/>
    <col min="6407" max="6407" width="16" style="54" customWidth="1"/>
    <col min="6408" max="6656" width="9.140625" style="54"/>
    <col min="6657" max="6657" width="6" style="54" customWidth="1"/>
    <col min="6658" max="6658" width="32.42578125" style="54" customWidth="1"/>
    <col min="6659" max="6659" width="39.42578125" style="54" customWidth="1"/>
    <col min="6660" max="6660" width="15.85546875" style="54" customWidth="1"/>
    <col min="6661" max="6661" width="15.28515625" style="54" customWidth="1"/>
    <col min="6662" max="6662" width="13.42578125" style="54" customWidth="1"/>
    <col min="6663" max="6663" width="16" style="54" customWidth="1"/>
    <col min="6664" max="6912" width="9.140625" style="54"/>
    <col min="6913" max="6913" width="6" style="54" customWidth="1"/>
    <col min="6914" max="6914" width="32.42578125" style="54" customWidth="1"/>
    <col min="6915" max="6915" width="39.42578125" style="54" customWidth="1"/>
    <col min="6916" max="6916" width="15.85546875" style="54" customWidth="1"/>
    <col min="6917" max="6917" width="15.28515625" style="54" customWidth="1"/>
    <col min="6918" max="6918" width="13.42578125" style="54" customWidth="1"/>
    <col min="6919" max="6919" width="16" style="54" customWidth="1"/>
    <col min="6920" max="7168" width="9.140625" style="54"/>
    <col min="7169" max="7169" width="6" style="54" customWidth="1"/>
    <col min="7170" max="7170" width="32.42578125" style="54" customWidth="1"/>
    <col min="7171" max="7171" width="39.42578125" style="54" customWidth="1"/>
    <col min="7172" max="7172" width="15.85546875" style="54" customWidth="1"/>
    <col min="7173" max="7173" width="15.28515625" style="54" customWidth="1"/>
    <col min="7174" max="7174" width="13.42578125" style="54" customWidth="1"/>
    <col min="7175" max="7175" width="16" style="54" customWidth="1"/>
    <col min="7176" max="7424" width="9.140625" style="54"/>
    <col min="7425" max="7425" width="6" style="54" customWidth="1"/>
    <col min="7426" max="7426" width="32.42578125" style="54" customWidth="1"/>
    <col min="7427" max="7427" width="39.42578125" style="54" customWidth="1"/>
    <col min="7428" max="7428" width="15.85546875" style="54" customWidth="1"/>
    <col min="7429" max="7429" width="15.28515625" style="54" customWidth="1"/>
    <col min="7430" max="7430" width="13.42578125" style="54" customWidth="1"/>
    <col min="7431" max="7431" width="16" style="54" customWidth="1"/>
    <col min="7432" max="7680" width="9.140625" style="54"/>
    <col min="7681" max="7681" width="6" style="54" customWidth="1"/>
    <col min="7682" max="7682" width="32.42578125" style="54" customWidth="1"/>
    <col min="7683" max="7683" width="39.42578125" style="54" customWidth="1"/>
    <col min="7684" max="7684" width="15.85546875" style="54" customWidth="1"/>
    <col min="7685" max="7685" width="15.28515625" style="54" customWidth="1"/>
    <col min="7686" max="7686" width="13.42578125" style="54" customWidth="1"/>
    <col min="7687" max="7687" width="16" style="54" customWidth="1"/>
    <col min="7688" max="7936" width="9.140625" style="54"/>
    <col min="7937" max="7937" width="6" style="54" customWidth="1"/>
    <col min="7938" max="7938" width="32.42578125" style="54" customWidth="1"/>
    <col min="7939" max="7939" width="39.42578125" style="54" customWidth="1"/>
    <col min="7940" max="7940" width="15.85546875" style="54" customWidth="1"/>
    <col min="7941" max="7941" width="15.28515625" style="54" customWidth="1"/>
    <col min="7942" max="7942" width="13.42578125" style="54" customWidth="1"/>
    <col min="7943" max="7943" width="16" style="54" customWidth="1"/>
    <col min="7944" max="8192" width="9.140625" style="54"/>
    <col min="8193" max="8193" width="6" style="54" customWidth="1"/>
    <col min="8194" max="8194" width="32.42578125" style="54" customWidth="1"/>
    <col min="8195" max="8195" width="39.42578125" style="54" customWidth="1"/>
    <col min="8196" max="8196" width="15.85546875" style="54" customWidth="1"/>
    <col min="8197" max="8197" width="15.28515625" style="54" customWidth="1"/>
    <col min="8198" max="8198" width="13.42578125" style="54" customWidth="1"/>
    <col min="8199" max="8199" width="16" style="54" customWidth="1"/>
    <col min="8200" max="8448" width="9.140625" style="54"/>
    <col min="8449" max="8449" width="6" style="54" customWidth="1"/>
    <col min="8450" max="8450" width="32.42578125" style="54" customWidth="1"/>
    <col min="8451" max="8451" width="39.42578125" style="54" customWidth="1"/>
    <col min="8452" max="8452" width="15.85546875" style="54" customWidth="1"/>
    <col min="8453" max="8453" width="15.28515625" style="54" customWidth="1"/>
    <col min="8454" max="8454" width="13.42578125" style="54" customWidth="1"/>
    <col min="8455" max="8455" width="16" style="54" customWidth="1"/>
    <col min="8456" max="8704" width="9.140625" style="54"/>
    <col min="8705" max="8705" width="6" style="54" customWidth="1"/>
    <col min="8706" max="8706" width="32.42578125" style="54" customWidth="1"/>
    <col min="8707" max="8707" width="39.42578125" style="54" customWidth="1"/>
    <col min="8708" max="8708" width="15.85546875" style="54" customWidth="1"/>
    <col min="8709" max="8709" width="15.28515625" style="54" customWidth="1"/>
    <col min="8710" max="8710" width="13.42578125" style="54" customWidth="1"/>
    <col min="8711" max="8711" width="16" style="54" customWidth="1"/>
    <col min="8712" max="8960" width="9.140625" style="54"/>
    <col min="8961" max="8961" width="6" style="54" customWidth="1"/>
    <col min="8962" max="8962" width="32.42578125" style="54" customWidth="1"/>
    <col min="8963" max="8963" width="39.42578125" style="54" customWidth="1"/>
    <col min="8964" max="8964" width="15.85546875" style="54" customWidth="1"/>
    <col min="8965" max="8965" width="15.28515625" style="54" customWidth="1"/>
    <col min="8966" max="8966" width="13.42578125" style="54" customWidth="1"/>
    <col min="8967" max="8967" width="16" style="54" customWidth="1"/>
    <col min="8968" max="9216" width="9.140625" style="54"/>
    <col min="9217" max="9217" width="6" style="54" customWidth="1"/>
    <col min="9218" max="9218" width="32.42578125" style="54" customWidth="1"/>
    <col min="9219" max="9219" width="39.42578125" style="54" customWidth="1"/>
    <col min="9220" max="9220" width="15.85546875" style="54" customWidth="1"/>
    <col min="9221" max="9221" width="15.28515625" style="54" customWidth="1"/>
    <col min="9222" max="9222" width="13.42578125" style="54" customWidth="1"/>
    <col min="9223" max="9223" width="16" style="54" customWidth="1"/>
    <col min="9224" max="9472" width="9.140625" style="54"/>
    <col min="9473" max="9473" width="6" style="54" customWidth="1"/>
    <col min="9474" max="9474" width="32.42578125" style="54" customWidth="1"/>
    <col min="9475" max="9475" width="39.42578125" style="54" customWidth="1"/>
    <col min="9476" max="9476" width="15.85546875" style="54" customWidth="1"/>
    <col min="9477" max="9477" width="15.28515625" style="54" customWidth="1"/>
    <col min="9478" max="9478" width="13.42578125" style="54" customWidth="1"/>
    <col min="9479" max="9479" width="16" style="54" customWidth="1"/>
    <col min="9480" max="9728" width="9.140625" style="54"/>
    <col min="9729" max="9729" width="6" style="54" customWidth="1"/>
    <col min="9730" max="9730" width="32.42578125" style="54" customWidth="1"/>
    <col min="9731" max="9731" width="39.42578125" style="54" customWidth="1"/>
    <col min="9732" max="9732" width="15.85546875" style="54" customWidth="1"/>
    <col min="9733" max="9733" width="15.28515625" style="54" customWidth="1"/>
    <col min="9734" max="9734" width="13.42578125" style="54" customWidth="1"/>
    <col min="9735" max="9735" width="16" style="54" customWidth="1"/>
    <col min="9736" max="9984" width="9.140625" style="54"/>
    <col min="9985" max="9985" width="6" style="54" customWidth="1"/>
    <col min="9986" max="9986" width="32.42578125" style="54" customWidth="1"/>
    <col min="9987" max="9987" width="39.42578125" style="54" customWidth="1"/>
    <col min="9988" max="9988" width="15.85546875" style="54" customWidth="1"/>
    <col min="9989" max="9989" width="15.28515625" style="54" customWidth="1"/>
    <col min="9990" max="9990" width="13.42578125" style="54" customWidth="1"/>
    <col min="9991" max="9991" width="16" style="54" customWidth="1"/>
    <col min="9992" max="10240" width="9.140625" style="54"/>
    <col min="10241" max="10241" width="6" style="54" customWidth="1"/>
    <col min="10242" max="10242" width="32.42578125" style="54" customWidth="1"/>
    <col min="10243" max="10243" width="39.42578125" style="54" customWidth="1"/>
    <col min="10244" max="10244" width="15.85546875" style="54" customWidth="1"/>
    <col min="10245" max="10245" width="15.28515625" style="54" customWidth="1"/>
    <col min="10246" max="10246" width="13.42578125" style="54" customWidth="1"/>
    <col min="10247" max="10247" width="16" style="54" customWidth="1"/>
    <col min="10248" max="10496" width="9.140625" style="54"/>
    <col min="10497" max="10497" width="6" style="54" customWidth="1"/>
    <col min="10498" max="10498" width="32.42578125" style="54" customWidth="1"/>
    <col min="10499" max="10499" width="39.42578125" style="54" customWidth="1"/>
    <col min="10500" max="10500" width="15.85546875" style="54" customWidth="1"/>
    <col min="10501" max="10501" width="15.28515625" style="54" customWidth="1"/>
    <col min="10502" max="10502" width="13.42578125" style="54" customWidth="1"/>
    <col min="10503" max="10503" width="16" style="54" customWidth="1"/>
    <col min="10504" max="10752" width="9.140625" style="54"/>
    <col min="10753" max="10753" width="6" style="54" customWidth="1"/>
    <col min="10754" max="10754" width="32.42578125" style="54" customWidth="1"/>
    <col min="10755" max="10755" width="39.42578125" style="54" customWidth="1"/>
    <col min="10756" max="10756" width="15.85546875" style="54" customWidth="1"/>
    <col min="10757" max="10757" width="15.28515625" style="54" customWidth="1"/>
    <col min="10758" max="10758" width="13.42578125" style="54" customWidth="1"/>
    <col min="10759" max="10759" width="16" style="54" customWidth="1"/>
    <col min="10760" max="11008" width="9.140625" style="54"/>
    <col min="11009" max="11009" width="6" style="54" customWidth="1"/>
    <col min="11010" max="11010" width="32.42578125" style="54" customWidth="1"/>
    <col min="11011" max="11011" width="39.42578125" style="54" customWidth="1"/>
    <col min="11012" max="11012" width="15.85546875" style="54" customWidth="1"/>
    <col min="11013" max="11013" width="15.28515625" style="54" customWidth="1"/>
    <col min="11014" max="11014" width="13.42578125" style="54" customWidth="1"/>
    <col min="11015" max="11015" width="16" style="54" customWidth="1"/>
    <col min="11016" max="11264" width="9.140625" style="54"/>
    <col min="11265" max="11265" width="6" style="54" customWidth="1"/>
    <col min="11266" max="11266" width="32.42578125" style="54" customWidth="1"/>
    <col min="11267" max="11267" width="39.42578125" style="54" customWidth="1"/>
    <col min="11268" max="11268" width="15.85546875" style="54" customWidth="1"/>
    <col min="11269" max="11269" width="15.28515625" style="54" customWidth="1"/>
    <col min="11270" max="11270" width="13.42578125" style="54" customWidth="1"/>
    <col min="11271" max="11271" width="16" style="54" customWidth="1"/>
    <col min="11272" max="11520" width="9.140625" style="54"/>
    <col min="11521" max="11521" width="6" style="54" customWidth="1"/>
    <col min="11522" max="11522" width="32.42578125" style="54" customWidth="1"/>
    <col min="11523" max="11523" width="39.42578125" style="54" customWidth="1"/>
    <col min="11524" max="11524" width="15.85546875" style="54" customWidth="1"/>
    <col min="11525" max="11525" width="15.28515625" style="54" customWidth="1"/>
    <col min="11526" max="11526" width="13.42578125" style="54" customWidth="1"/>
    <col min="11527" max="11527" width="16" style="54" customWidth="1"/>
    <col min="11528" max="11776" width="9.140625" style="54"/>
    <col min="11777" max="11777" width="6" style="54" customWidth="1"/>
    <col min="11778" max="11778" width="32.42578125" style="54" customWidth="1"/>
    <col min="11779" max="11779" width="39.42578125" style="54" customWidth="1"/>
    <col min="11780" max="11780" width="15.85546875" style="54" customWidth="1"/>
    <col min="11781" max="11781" width="15.28515625" style="54" customWidth="1"/>
    <col min="11782" max="11782" width="13.42578125" style="54" customWidth="1"/>
    <col min="11783" max="11783" width="16" style="54" customWidth="1"/>
    <col min="11784" max="12032" width="9.140625" style="54"/>
    <col min="12033" max="12033" width="6" style="54" customWidth="1"/>
    <col min="12034" max="12034" width="32.42578125" style="54" customWidth="1"/>
    <col min="12035" max="12035" width="39.42578125" style="54" customWidth="1"/>
    <col min="12036" max="12036" width="15.85546875" style="54" customWidth="1"/>
    <col min="12037" max="12037" width="15.28515625" style="54" customWidth="1"/>
    <col min="12038" max="12038" width="13.42578125" style="54" customWidth="1"/>
    <col min="12039" max="12039" width="16" style="54" customWidth="1"/>
    <col min="12040" max="12288" width="9.140625" style="54"/>
    <col min="12289" max="12289" width="6" style="54" customWidth="1"/>
    <col min="12290" max="12290" width="32.42578125" style="54" customWidth="1"/>
    <col min="12291" max="12291" width="39.42578125" style="54" customWidth="1"/>
    <col min="12292" max="12292" width="15.85546875" style="54" customWidth="1"/>
    <col min="12293" max="12293" width="15.28515625" style="54" customWidth="1"/>
    <col min="12294" max="12294" width="13.42578125" style="54" customWidth="1"/>
    <col min="12295" max="12295" width="16" style="54" customWidth="1"/>
    <col min="12296" max="12544" width="9.140625" style="54"/>
    <col min="12545" max="12545" width="6" style="54" customWidth="1"/>
    <col min="12546" max="12546" width="32.42578125" style="54" customWidth="1"/>
    <col min="12547" max="12547" width="39.42578125" style="54" customWidth="1"/>
    <col min="12548" max="12548" width="15.85546875" style="54" customWidth="1"/>
    <col min="12549" max="12549" width="15.28515625" style="54" customWidth="1"/>
    <col min="12550" max="12550" width="13.42578125" style="54" customWidth="1"/>
    <col min="12551" max="12551" width="16" style="54" customWidth="1"/>
    <col min="12552" max="12800" width="9.140625" style="54"/>
    <col min="12801" max="12801" width="6" style="54" customWidth="1"/>
    <col min="12802" max="12802" width="32.42578125" style="54" customWidth="1"/>
    <col min="12803" max="12803" width="39.42578125" style="54" customWidth="1"/>
    <col min="12804" max="12804" width="15.85546875" style="54" customWidth="1"/>
    <col min="12805" max="12805" width="15.28515625" style="54" customWidth="1"/>
    <col min="12806" max="12806" width="13.42578125" style="54" customWidth="1"/>
    <col min="12807" max="12807" width="16" style="54" customWidth="1"/>
    <col min="12808" max="13056" width="9.140625" style="54"/>
    <col min="13057" max="13057" width="6" style="54" customWidth="1"/>
    <col min="13058" max="13058" width="32.42578125" style="54" customWidth="1"/>
    <col min="13059" max="13059" width="39.42578125" style="54" customWidth="1"/>
    <col min="13060" max="13060" width="15.85546875" style="54" customWidth="1"/>
    <col min="13061" max="13061" width="15.28515625" style="54" customWidth="1"/>
    <col min="13062" max="13062" width="13.42578125" style="54" customWidth="1"/>
    <col min="13063" max="13063" width="16" style="54" customWidth="1"/>
    <col min="13064" max="13312" width="9.140625" style="54"/>
    <col min="13313" max="13313" width="6" style="54" customWidth="1"/>
    <col min="13314" max="13314" width="32.42578125" style="54" customWidth="1"/>
    <col min="13315" max="13315" width="39.42578125" style="54" customWidth="1"/>
    <col min="13316" max="13316" width="15.85546875" style="54" customWidth="1"/>
    <col min="13317" max="13317" width="15.28515625" style="54" customWidth="1"/>
    <col min="13318" max="13318" width="13.42578125" style="54" customWidth="1"/>
    <col min="13319" max="13319" width="16" style="54" customWidth="1"/>
    <col min="13320" max="13568" width="9.140625" style="54"/>
    <col min="13569" max="13569" width="6" style="54" customWidth="1"/>
    <col min="13570" max="13570" width="32.42578125" style="54" customWidth="1"/>
    <col min="13571" max="13571" width="39.42578125" style="54" customWidth="1"/>
    <col min="13572" max="13572" width="15.85546875" style="54" customWidth="1"/>
    <col min="13573" max="13573" width="15.28515625" style="54" customWidth="1"/>
    <col min="13574" max="13574" width="13.42578125" style="54" customWidth="1"/>
    <col min="13575" max="13575" width="16" style="54" customWidth="1"/>
    <col min="13576" max="13824" width="9.140625" style="54"/>
    <col min="13825" max="13825" width="6" style="54" customWidth="1"/>
    <col min="13826" max="13826" width="32.42578125" style="54" customWidth="1"/>
    <col min="13827" max="13827" width="39.42578125" style="54" customWidth="1"/>
    <col min="13828" max="13828" width="15.85546875" style="54" customWidth="1"/>
    <col min="13829" max="13829" width="15.28515625" style="54" customWidth="1"/>
    <col min="13830" max="13830" width="13.42578125" style="54" customWidth="1"/>
    <col min="13831" max="13831" width="16" style="54" customWidth="1"/>
    <col min="13832" max="14080" width="9.140625" style="54"/>
    <col min="14081" max="14081" width="6" style="54" customWidth="1"/>
    <col min="14082" max="14082" width="32.42578125" style="54" customWidth="1"/>
    <col min="14083" max="14083" width="39.42578125" style="54" customWidth="1"/>
    <col min="14084" max="14084" width="15.85546875" style="54" customWidth="1"/>
    <col min="14085" max="14085" width="15.28515625" style="54" customWidth="1"/>
    <col min="14086" max="14086" width="13.42578125" style="54" customWidth="1"/>
    <col min="14087" max="14087" width="16" style="54" customWidth="1"/>
    <col min="14088" max="14336" width="9.140625" style="54"/>
    <col min="14337" max="14337" width="6" style="54" customWidth="1"/>
    <col min="14338" max="14338" width="32.42578125" style="54" customWidth="1"/>
    <col min="14339" max="14339" width="39.42578125" style="54" customWidth="1"/>
    <col min="14340" max="14340" width="15.85546875" style="54" customWidth="1"/>
    <col min="14341" max="14341" width="15.28515625" style="54" customWidth="1"/>
    <col min="14342" max="14342" width="13.42578125" style="54" customWidth="1"/>
    <col min="14343" max="14343" width="16" style="54" customWidth="1"/>
    <col min="14344" max="14592" width="9.140625" style="54"/>
    <col min="14593" max="14593" width="6" style="54" customWidth="1"/>
    <col min="14594" max="14594" width="32.42578125" style="54" customWidth="1"/>
    <col min="14595" max="14595" width="39.42578125" style="54" customWidth="1"/>
    <col min="14596" max="14596" width="15.85546875" style="54" customWidth="1"/>
    <col min="14597" max="14597" width="15.28515625" style="54" customWidth="1"/>
    <col min="14598" max="14598" width="13.42578125" style="54" customWidth="1"/>
    <col min="14599" max="14599" width="16" style="54" customWidth="1"/>
    <col min="14600" max="14848" width="9.140625" style="54"/>
    <col min="14849" max="14849" width="6" style="54" customWidth="1"/>
    <col min="14850" max="14850" width="32.42578125" style="54" customWidth="1"/>
    <col min="14851" max="14851" width="39.42578125" style="54" customWidth="1"/>
    <col min="14852" max="14852" width="15.85546875" style="54" customWidth="1"/>
    <col min="14853" max="14853" width="15.28515625" style="54" customWidth="1"/>
    <col min="14854" max="14854" width="13.42578125" style="54" customWidth="1"/>
    <col min="14855" max="14855" width="16" style="54" customWidth="1"/>
    <col min="14856" max="15104" width="9.140625" style="54"/>
    <col min="15105" max="15105" width="6" style="54" customWidth="1"/>
    <col min="15106" max="15106" width="32.42578125" style="54" customWidth="1"/>
    <col min="15107" max="15107" width="39.42578125" style="54" customWidth="1"/>
    <col min="15108" max="15108" width="15.85546875" style="54" customWidth="1"/>
    <col min="15109" max="15109" width="15.28515625" style="54" customWidth="1"/>
    <col min="15110" max="15110" width="13.42578125" style="54" customWidth="1"/>
    <col min="15111" max="15111" width="16" style="54" customWidth="1"/>
    <col min="15112" max="15360" width="9.140625" style="54"/>
    <col min="15361" max="15361" width="6" style="54" customWidth="1"/>
    <col min="15362" max="15362" width="32.42578125" style="54" customWidth="1"/>
    <col min="15363" max="15363" width="39.42578125" style="54" customWidth="1"/>
    <col min="15364" max="15364" width="15.85546875" style="54" customWidth="1"/>
    <col min="15365" max="15365" width="15.28515625" style="54" customWidth="1"/>
    <col min="15366" max="15366" width="13.42578125" style="54" customWidth="1"/>
    <col min="15367" max="15367" width="16" style="54" customWidth="1"/>
    <col min="15368" max="15616" width="9.140625" style="54"/>
    <col min="15617" max="15617" width="6" style="54" customWidth="1"/>
    <col min="15618" max="15618" width="32.42578125" style="54" customWidth="1"/>
    <col min="15619" max="15619" width="39.42578125" style="54" customWidth="1"/>
    <col min="15620" max="15620" width="15.85546875" style="54" customWidth="1"/>
    <col min="15621" max="15621" width="15.28515625" style="54" customWidth="1"/>
    <col min="15622" max="15622" width="13.42578125" style="54" customWidth="1"/>
    <col min="15623" max="15623" width="16" style="54" customWidth="1"/>
    <col min="15624" max="15872" width="9.140625" style="54"/>
    <col min="15873" max="15873" width="6" style="54" customWidth="1"/>
    <col min="15874" max="15874" width="32.42578125" style="54" customWidth="1"/>
    <col min="15875" max="15875" width="39.42578125" style="54" customWidth="1"/>
    <col min="15876" max="15876" width="15.85546875" style="54" customWidth="1"/>
    <col min="15877" max="15877" width="15.28515625" style="54" customWidth="1"/>
    <col min="15878" max="15878" width="13.42578125" style="54" customWidth="1"/>
    <col min="15879" max="15879" width="16" style="54" customWidth="1"/>
    <col min="15880" max="16128" width="9.140625" style="54"/>
    <col min="16129" max="16129" width="6" style="54" customWidth="1"/>
    <col min="16130" max="16130" width="32.42578125" style="54" customWidth="1"/>
    <col min="16131" max="16131" width="39.42578125" style="54" customWidth="1"/>
    <col min="16132" max="16132" width="15.85546875" style="54" customWidth="1"/>
    <col min="16133" max="16133" width="15.28515625" style="54" customWidth="1"/>
    <col min="16134" max="16134" width="13.42578125" style="54" customWidth="1"/>
    <col min="16135" max="16135" width="16" style="54" customWidth="1"/>
    <col min="16136" max="16384" width="9.140625" style="54"/>
  </cols>
  <sheetData>
    <row r="1" spans="2:8">
      <c r="F1" s="54" t="s">
        <v>141</v>
      </c>
    </row>
    <row r="2" spans="2:8">
      <c r="E2" s="54" t="s">
        <v>142</v>
      </c>
    </row>
    <row r="3" spans="2:8">
      <c r="E3" s="54" t="s">
        <v>143</v>
      </c>
    </row>
    <row r="4" spans="2:8">
      <c r="F4" s="2" t="s">
        <v>285</v>
      </c>
      <c r="G4" s="2"/>
      <c r="H4" s="2"/>
    </row>
    <row r="5" spans="2:8" ht="14.25" customHeight="1"/>
    <row r="6" spans="2:8">
      <c r="B6" s="55" t="s">
        <v>144</v>
      </c>
      <c r="E6" s="55"/>
      <c r="F6" s="55" t="s">
        <v>145</v>
      </c>
      <c r="G6" s="55"/>
    </row>
    <row r="7" spans="2:8">
      <c r="B7" s="55" t="s">
        <v>146</v>
      </c>
      <c r="E7" s="55"/>
      <c r="F7" s="55" t="s">
        <v>147</v>
      </c>
      <c r="G7" s="55"/>
    </row>
    <row r="8" spans="2:8">
      <c r="B8" s="55" t="s">
        <v>148</v>
      </c>
      <c r="E8" s="55"/>
      <c r="F8" s="55" t="s">
        <v>149</v>
      </c>
      <c r="G8" s="55"/>
    </row>
    <row r="9" spans="2:8">
      <c r="B9" s="55" t="s">
        <v>150</v>
      </c>
      <c r="E9" s="55"/>
      <c r="F9" s="55" t="s">
        <v>151</v>
      </c>
      <c r="G9" s="55"/>
    </row>
    <row r="10" spans="2:8">
      <c r="E10" s="55"/>
      <c r="F10" s="55" t="s">
        <v>152</v>
      </c>
      <c r="G10" s="55"/>
    </row>
    <row r="11" spans="2:8">
      <c r="E11" s="55"/>
      <c r="F11" s="55"/>
      <c r="G11" s="55"/>
    </row>
    <row r="12" spans="2:8">
      <c r="E12" s="55"/>
      <c r="F12" s="55"/>
      <c r="G12" s="55"/>
    </row>
    <row r="13" spans="2:8">
      <c r="E13" s="55"/>
      <c r="F13" s="55"/>
      <c r="G13" s="55"/>
    </row>
    <row r="14" spans="2:8" s="56" customFormat="1" ht="23.25">
      <c r="C14" s="57" t="s">
        <v>153</v>
      </c>
    </row>
    <row r="15" spans="2:8" s="56" customFormat="1" ht="15.75">
      <c r="C15" s="58" t="s">
        <v>154</v>
      </c>
    </row>
    <row r="16" spans="2:8" s="56" customFormat="1" ht="16.5" thickBot="1">
      <c r="C16" s="59" t="s">
        <v>155</v>
      </c>
    </row>
    <row r="17" spans="1:7" s="66" customFormat="1" ht="18.75" thickBot="1">
      <c r="A17" s="60" t="s">
        <v>156</v>
      </c>
      <c r="B17" s="60" t="s">
        <v>157</v>
      </c>
      <c r="C17" s="61" t="s">
        <v>158</v>
      </c>
      <c r="D17" s="62"/>
      <c r="E17" s="63" t="s">
        <v>159</v>
      </c>
      <c r="F17" s="64"/>
      <c r="G17" s="65" t="s">
        <v>160</v>
      </c>
    </row>
    <row r="18" spans="1:7" s="66" customFormat="1" ht="18.75" thickBot="1">
      <c r="A18" s="67" t="s">
        <v>161</v>
      </c>
      <c r="B18" s="68"/>
      <c r="C18" s="69"/>
      <c r="D18" s="70" t="s">
        <v>162</v>
      </c>
      <c r="E18" s="71" t="s">
        <v>163</v>
      </c>
      <c r="F18" s="70" t="s">
        <v>164</v>
      </c>
      <c r="G18" s="71"/>
    </row>
    <row r="19" spans="1:7" s="66" customFormat="1" ht="18.75" thickBot="1">
      <c r="A19" s="60">
        <v>1</v>
      </c>
      <c r="B19" s="61">
        <v>2</v>
      </c>
      <c r="C19" s="60">
        <v>3</v>
      </c>
      <c r="D19" s="72">
        <v>4</v>
      </c>
      <c r="E19" s="60">
        <v>5</v>
      </c>
      <c r="F19" s="61">
        <v>6</v>
      </c>
      <c r="G19" s="60">
        <v>7</v>
      </c>
    </row>
    <row r="20" spans="1:7" s="56" customFormat="1" ht="18.75" thickBot="1">
      <c r="A20" s="73"/>
      <c r="B20" s="74"/>
      <c r="C20" s="75" t="s">
        <v>165</v>
      </c>
      <c r="D20" s="74"/>
      <c r="E20" s="74"/>
      <c r="F20" s="74"/>
      <c r="G20" s="76"/>
    </row>
    <row r="21" spans="1:7" s="56" customFormat="1">
      <c r="A21" s="77">
        <v>1</v>
      </c>
      <c r="B21" s="77" t="s">
        <v>166</v>
      </c>
      <c r="C21" s="77" t="s">
        <v>167</v>
      </c>
      <c r="D21" s="78">
        <v>11056</v>
      </c>
      <c r="E21" s="79">
        <v>9895</v>
      </c>
      <c r="F21" s="79">
        <f>D21-E21</f>
        <v>1161</v>
      </c>
      <c r="G21" s="79"/>
    </row>
    <row r="22" spans="1:7" s="56" customFormat="1">
      <c r="A22" s="79"/>
      <c r="B22" s="79"/>
      <c r="C22" s="79"/>
      <c r="D22" s="78"/>
      <c r="E22" s="79"/>
      <c r="F22" s="79"/>
      <c r="G22" s="79"/>
    </row>
    <row r="23" spans="1:7" s="56" customFormat="1">
      <c r="A23" s="79">
        <v>2</v>
      </c>
      <c r="B23" s="79" t="s">
        <v>166</v>
      </c>
      <c r="C23" s="79" t="s">
        <v>168</v>
      </c>
      <c r="D23" s="78">
        <v>23692</v>
      </c>
      <c r="E23" s="79">
        <v>17097</v>
      </c>
      <c r="F23" s="79">
        <f>D23-E23</f>
        <v>6595</v>
      </c>
      <c r="G23" s="79"/>
    </row>
    <row r="24" spans="1:7" s="56" customFormat="1">
      <c r="A24" s="79"/>
      <c r="B24" s="80" t="s">
        <v>169</v>
      </c>
      <c r="C24" s="79" t="s">
        <v>170</v>
      </c>
      <c r="D24" s="78"/>
      <c r="E24" s="79"/>
      <c r="F24" s="79"/>
      <c r="G24" s="79"/>
    </row>
    <row r="25" spans="1:7" s="56" customFormat="1">
      <c r="A25" s="79"/>
      <c r="B25" s="80" t="s">
        <v>171</v>
      </c>
      <c r="C25" s="79" t="s">
        <v>172</v>
      </c>
      <c r="D25" s="78"/>
      <c r="E25" s="79"/>
      <c r="F25" s="79"/>
      <c r="G25" s="79"/>
    </row>
    <row r="26" spans="1:7" s="56" customFormat="1">
      <c r="A26" s="79"/>
      <c r="B26" s="80"/>
      <c r="C26" s="79"/>
      <c r="D26" s="78"/>
      <c r="E26" s="79"/>
      <c r="F26" s="79"/>
      <c r="G26" s="79"/>
    </row>
    <row r="27" spans="1:7" s="56" customFormat="1">
      <c r="A27" s="79"/>
      <c r="B27" s="80"/>
      <c r="C27" s="79"/>
      <c r="D27" s="78"/>
      <c r="E27" s="79"/>
      <c r="F27" s="79"/>
      <c r="G27" s="79"/>
    </row>
    <row r="28" spans="1:7" s="56" customFormat="1">
      <c r="A28" s="79">
        <v>3</v>
      </c>
      <c r="B28" s="81" t="s">
        <v>173</v>
      </c>
      <c r="C28" s="79" t="s">
        <v>174</v>
      </c>
      <c r="D28" s="78">
        <v>13018</v>
      </c>
      <c r="E28" s="79">
        <v>8103</v>
      </c>
      <c r="F28" s="79">
        <f>D28-E28</f>
        <v>4915</v>
      </c>
      <c r="G28" s="79"/>
    </row>
    <row r="29" spans="1:7" s="56" customFormat="1">
      <c r="A29" s="79"/>
      <c r="B29" s="81"/>
      <c r="C29" s="79" t="s">
        <v>175</v>
      </c>
      <c r="D29" s="78">
        <v>11930</v>
      </c>
      <c r="E29" s="79">
        <v>9903</v>
      </c>
      <c r="F29" s="79">
        <f>D29-E29</f>
        <v>2027</v>
      </c>
      <c r="G29" s="79"/>
    </row>
    <row r="30" spans="1:7" s="56" customFormat="1" ht="13.5" thickBot="1">
      <c r="A30" s="79"/>
      <c r="B30" s="80"/>
      <c r="C30" s="79"/>
      <c r="D30" s="78"/>
      <c r="E30" s="79"/>
      <c r="F30" s="79"/>
      <c r="G30" s="79"/>
    </row>
    <row r="31" spans="1:7" s="56" customFormat="1" ht="18.75" thickBot="1">
      <c r="A31" s="73"/>
      <c r="B31" s="74"/>
      <c r="C31" s="63" t="s">
        <v>176</v>
      </c>
      <c r="D31" s="74"/>
      <c r="E31" s="74"/>
      <c r="F31" s="74"/>
      <c r="G31" s="76"/>
    </row>
    <row r="32" spans="1:7" s="84" customFormat="1">
      <c r="A32" s="80">
        <v>4</v>
      </c>
      <c r="B32" s="79" t="s">
        <v>177</v>
      </c>
      <c r="C32" s="82" t="s">
        <v>168</v>
      </c>
      <c r="D32" s="83">
        <v>35837</v>
      </c>
      <c r="E32" s="83">
        <v>25681</v>
      </c>
      <c r="F32" s="83">
        <f>D32-E32</f>
        <v>10156</v>
      </c>
      <c r="G32" s="83"/>
    </row>
    <row r="33" spans="1:7" s="84" customFormat="1">
      <c r="A33" s="80"/>
      <c r="B33" s="80" t="s">
        <v>178</v>
      </c>
      <c r="C33" s="78" t="s">
        <v>179</v>
      </c>
      <c r="D33" s="83"/>
      <c r="E33" s="83"/>
      <c r="F33" s="83"/>
      <c r="G33" s="83"/>
    </row>
    <row r="34" spans="1:7" s="84" customFormat="1">
      <c r="A34" s="80"/>
      <c r="B34" s="80" t="s">
        <v>180</v>
      </c>
      <c r="C34" s="82"/>
      <c r="D34" s="83"/>
      <c r="E34" s="83"/>
      <c r="F34" s="83"/>
      <c r="G34" s="83"/>
    </row>
    <row r="35" spans="1:7" s="84" customFormat="1">
      <c r="A35" s="83"/>
      <c r="B35" s="80"/>
      <c r="C35" s="82"/>
      <c r="D35" s="83"/>
      <c r="E35" s="83"/>
      <c r="F35" s="83"/>
      <c r="G35" s="83"/>
    </row>
    <row r="36" spans="1:7" s="84" customFormat="1">
      <c r="A36" s="83">
        <v>5</v>
      </c>
      <c r="B36" s="80" t="s">
        <v>181</v>
      </c>
      <c r="C36" s="82" t="s">
        <v>168</v>
      </c>
      <c r="D36" s="83">
        <v>145489</v>
      </c>
      <c r="E36" s="83">
        <v>120486</v>
      </c>
      <c r="F36" s="83">
        <f>D36-E36</f>
        <v>25003</v>
      </c>
      <c r="G36" s="83"/>
    </row>
    <row r="37" spans="1:7" s="84" customFormat="1">
      <c r="A37" s="83"/>
      <c r="B37" s="83" t="s">
        <v>182</v>
      </c>
      <c r="C37" s="78" t="s">
        <v>183</v>
      </c>
      <c r="D37" s="83"/>
      <c r="E37" s="83"/>
      <c r="F37" s="83"/>
      <c r="G37" s="83"/>
    </row>
    <row r="38" spans="1:7" s="84" customFormat="1">
      <c r="A38" s="83"/>
      <c r="B38" s="80" t="s">
        <v>184</v>
      </c>
      <c r="C38" s="78" t="s">
        <v>185</v>
      </c>
      <c r="D38" s="83"/>
      <c r="E38" s="83"/>
      <c r="F38" s="83"/>
      <c r="G38" s="83"/>
    </row>
    <row r="39" spans="1:7" s="84" customFormat="1">
      <c r="A39" s="83"/>
      <c r="B39" s="80"/>
      <c r="C39" s="78"/>
      <c r="D39" s="83"/>
      <c r="E39" s="83"/>
      <c r="F39" s="83"/>
      <c r="G39" s="83"/>
    </row>
    <row r="40" spans="1:7" s="84" customFormat="1">
      <c r="A40" s="83">
        <v>6</v>
      </c>
      <c r="B40" s="80" t="s">
        <v>181</v>
      </c>
      <c r="C40" s="82" t="s">
        <v>168</v>
      </c>
      <c r="D40" s="83">
        <v>21555</v>
      </c>
      <c r="E40" s="83">
        <v>16457</v>
      </c>
      <c r="F40" s="83">
        <f>D40-E40</f>
        <v>5098</v>
      </c>
      <c r="G40" s="83"/>
    </row>
    <row r="41" spans="1:7" s="84" customFormat="1">
      <c r="A41" s="83"/>
      <c r="B41" s="83" t="s">
        <v>186</v>
      </c>
      <c r="C41" s="78" t="s">
        <v>187</v>
      </c>
      <c r="D41" s="83"/>
      <c r="E41" s="83"/>
      <c r="F41" s="83"/>
      <c r="G41" s="83"/>
    </row>
    <row r="42" spans="1:7" s="84" customFormat="1">
      <c r="A42" s="83"/>
      <c r="B42" s="80" t="s">
        <v>188</v>
      </c>
      <c r="C42" s="78"/>
      <c r="D42" s="83"/>
      <c r="E42" s="83"/>
      <c r="F42" s="83"/>
      <c r="G42" s="83"/>
    </row>
    <row r="43" spans="1:7" s="84" customFormat="1">
      <c r="A43" s="83"/>
      <c r="B43" s="80"/>
      <c r="C43" s="78"/>
      <c r="D43" s="83"/>
      <c r="E43" s="83"/>
      <c r="F43" s="83"/>
      <c r="G43" s="83"/>
    </row>
    <row r="44" spans="1:7" s="84" customFormat="1">
      <c r="A44" s="83">
        <v>7</v>
      </c>
      <c r="B44" s="80" t="s">
        <v>181</v>
      </c>
      <c r="C44" s="82" t="s">
        <v>168</v>
      </c>
      <c r="D44" s="83">
        <v>70995</v>
      </c>
      <c r="E44" s="83">
        <v>51765</v>
      </c>
      <c r="F44" s="83">
        <f>D44-E44</f>
        <v>19230</v>
      </c>
      <c r="G44" s="83"/>
    </row>
    <row r="45" spans="1:7" s="84" customFormat="1">
      <c r="A45" s="83"/>
      <c r="B45" s="83" t="s">
        <v>189</v>
      </c>
      <c r="C45" s="78" t="s">
        <v>190</v>
      </c>
      <c r="D45" s="83"/>
      <c r="E45" s="83"/>
      <c r="F45" s="83"/>
      <c r="G45" s="83"/>
    </row>
    <row r="46" spans="1:7" s="84" customFormat="1">
      <c r="A46" s="83"/>
      <c r="B46" s="80" t="s">
        <v>191</v>
      </c>
      <c r="C46" s="78"/>
      <c r="D46" s="83"/>
      <c r="E46" s="83"/>
      <c r="F46" s="83"/>
      <c r="G46" s="83"/>
    </row>
    <row r="47" spans="1:7" s="84" customFormat="1">
      <c r="A47" s="83"/>
      <c r="B47" s="80"/>
      <c r="C47" s="78"/>
      <c r="D47" s="83"/>
      <c r="E47" s="83"/>
      <c r="F47" s="83"/>
      <c r="G47" s="83"/>
    </row>
    <row r="48" spans="1:7" s="84" customFormat="1">
      <c r="A48" s="83">
        <v>8</v>
      </c>
      <c r="B48" s="80" t="s">
        <v>181</v>
      </c>
      <c r="C48" s="82" t="s">
        <v>168</v>
      </c>
      <c r="D48" s="83">
        <v>18760</v>
      </c>
      <c r="E48" s="83">
        <v>12913</v>
      </c>
      <c r="F48" s="83">
        <f>D48-E48</f>
        <v>5847</v>
      </c>
      <c r="G48" s="83"/>
    </row>
    <row r="49" spans="1:7" s="84" customFormat="1">
      <c r="A49" s="83"/>
      <c r="B49" s="83" t="s">
        <v>192</v>
      </c>
      <c r="C49" s="78" t="s">
        <v>193</v>
      </c>
      <c r="D49" s="83"/>
      <c r="E49" s="83"/>
      <c r="F49" s="83"/>
      <c r="G49" s="83"/>
    </row>
    <row r="50" spans="1:7" s="84" customFormat="1">
      <c r="A50" s="83"/>
      <c r="B50" s="80" t="s">
        <v>180</v>
      </c>
      <c r="C50" s="78"/>
      <c r="D50" s="83"/>
      <c r="E50" s="83"/>
      <c r="F50" s="83"/>
      <c r="G50" s="83"/>
    </row>
    <row r="51" spans="1:7" s="84" customFormat="1">
      <c r="A51" s="83"/>
      <c r="B51" s="80"/>
      <c r="C51" s="78"/>
      <c r="D51" s="83"/>
      <c r="E51" s="83"/>
      <c r="F51" s="83"/>
      <c r="G51" s="83"/>
    </row>
    <row r="52" spans="1:7" s="84" customFormat="1">
      <c r="A52" s="83">
        <v>9</v>
      </c>
      <c r="B52" s="80" t="s">
        <v>194</v>
      </c>
      <c r="C52" s="82" t="s">
        <v>168</v>
      </c>
      <c r="D52" s="83">
        <v>124887</v>
      </c>
      <c r="E52" s="83">
        <v>97959</v>
      </c>
      <c r="F52" s="83">
        <f>D52-E52</f>
        <v>26928</v>
      </c>
      <c r="G52" s="83"/>
    </row>
    <row r="53" spans="1:7" s="84" customFormat="1">
      <c r="A53" s="83"/>
      <c r="B53" s="80" t="s">
        <v>195</v>
      </c>
      <c r="C53" s="78" t="s">
        <v>196</v>
      </c>
      <c r="D53" s="83"/>
      <c r="E53" s="83"/>
      <c r="F53" s="83"/>
      <c r="G53" s="83"/>
    </row>
    <row r="54" spans="1:7" s="84" customFormat="1">
      <c r="A54" s="83"/>
      <c r="B54" s="80" t="s">
        <v>191</v>
      </c>
      <c r="C54" s="78"/>
      <c r="D54" s="83"/>
      <c r="E54" s="83"/>
      <c r="F54" s="83"/>
      <c r="G54" s="83"/>
    </row>
    <row r="55" spans="1:7" s="84" customFormat="1" ht="13.5" thickBot="1">
      <c r="A55" s="85"/>
      <c r="B55" s="80"/>
      <c r="C55" s="82"/>
      <c r="D55" s="83"/>
      <c r="E55" s="83"/>
      <c r="F55" s="83"/>
      <c r="G55" s="83"/>
    </row>
    <row r="56" spans="1:7" s="84" customFormat="1" ht="18.75" thickBot="1">
      <c r="A56" s="86"/>
      <c r="B56" s="87"/>
      <c r="C56" s="88" t="s">
        <v>197</v>
      </c>
      <c r="D56" s="87"/>
      <c r="E56" s="87"/>
      <c r="F56" s="87"/>
      <c r="G56" s="89"/>
    </row>
    <row r="57" spans="1:7" s="84" customFormat="1">
      <c r="A57" s="83">
        <v>10</v>
      </c>
      <c r="B57" s="80" t="s">
        <v>198</v>
      </c>
      <c r="C57" s="78" t="s">
        <v>168</v>
      </c>
      <c r="D57" s="83">
        <v>63457</v>
      </c>
      <c r="E57" s="83">
        <v>50522</v>
      </c>
      <c r="F57" s="90">
        <f>D57-E57</f>
        <v>12935</v>
      </c>
      <c r="G57" s="80"/>
    </row>
    <row r="58" spans="1:7" s="84" customFormat="1">
      <c r="A58" s="83"/>
      <c r="B58" s="80" t="s">
        <v>199</v>
      </c>
      <c r="C58" s="78" t="s">
        <v>200</v>
      </c>
      <c r="D58" s="83"/>
      <c r="E58" s="83"/>
      <c r="F58" s="90"/>
      <c r="G58" s="80"/>
    </row>
    <row r="59" spans="1:7" s="84" customFormat="1">
      <c r="A59" s="83"/>
      <c r="B59" s="80" t="s">
        <v>184</v>
      </c>
      <c r="C59" s="78"/>
      <c r="D59" s="83"/>
      <c r="E59" s="83"/>
      <c r="F59" s="90"/>
      <c r="G59" s="80"/>
    </row>
    <row r="60" spans="1:7" s="84" customFormat="1">
      <c r="A60" s="83"/>
      <c r="B60" s="80"/>
      <c r="C60" s="78"/>
      <c r="D60" s="83"/>
      <c r="E60" s="83"/>
      <c r="F60" s="90"/>
      <c r="G60" s="80"/>
    </row>
    <row r="61" spans="1:7" s="84" customFormat="1">
      <c r="A61" s="83">
        <v>11</v>
      </c>
      <c r="B61" s="83" t="s">
        <v>201</v>
      </c>
      <c r="C61" s="82" t="s">
        <v>168</v>
      </c>
      <c r="D61" s="83">
        <v>65089</v>
      </c>
      <c r="E61" s="83">
        <v>49308</v>
      </c>
      <c r="F61" s="90">
        <f>D61-E61</f>
        <v>15781</v>
      </c>
      <c r="G61" s="80"/>
    </row>
    <row r="62" spans="1:7" s="84" customFormat="1">
      <c r="A62" s="83"/>
      <c r="B62" s="80" t="s">
        <v>202</v>
      </c>
      <c r="C62" s="78" t="s">
        <v>203</v>
      </c>
      <c r="D62" s="83"/>
      <c r="E62" s="83"/>
      <c r="F62" s="90"/>
      <c r="G62" s="80"/>
    </row>
    <row r="63" spans="1:7" s="84" customFormat="1">
      <c r="A63" s="83"/>
      <c r="B63" s="80" t="s">
        <v>204</v>
      </c>
      <c r="C63" s="91"/>
      <c r="D63" s="83"/>
      <c r="E63" s="83"/>
      <c r="F63" s="90"/>
      <c r="G63" s="80"/>
    </row>
    <row r="64" spans="1:7" s="84" customFormat="1" ht="13.5" thickBot="1">
      <c r="A64" s="80"/>
      <c r="B64" s="80"/>
      <c r="C64" s="92"/>
      <c r="D64" s="80"/>
      <c r="E64" s="80"/>
      <c r="F64" s="91"/>
      <c r="G64" s="80"/>
    </row>
    <row r="65" spans="1:7" s="66" customFormat="1" ht="18.75" thickBot="1">
      <c r="A65" s="93"/>
      <c r="B65" s="88"/>
      <c r="C65" s="88" t="s">
        <v>205</v>
      </c>
      <c r="D65" s="88"/>
      <c r="E65" s="88"/>
      <c r="F65" s="88"/>
      <c r="G65" s="94"/>
    </row>
    <row r="66" spans="1:7" s="84" customFormat="1">
      <c r="A66" s="83">
        <v>12</v>
      </c>
      <c r="B66" s="83" t="s">
        <v>206</v>
      </c>
      <c r="C66" s="80" t="s">
        <v>168</v>
      </c>
      <c r="D66" s="83">
        <v>153233</v>
      </c>
      <c r="E66" s="83">
        <v>125542</v>
      </c>
      <c r="F66" s="83">
        <f>D66-E66</f>
        <v>27691</v>
      </c>
      <c r="G66" s="83"/>
    </row>
    <row r="67" spans="1:7" s="84" customFormat="1">
      <c r="A67" s="83"/>
      <c r="B67" s="83" t="s">
        <v>207</v>
      </c>
      <c r="C67" s="80" t="s">
        <v>208</v>
      </c>
      <c r="D67" s="83"/>
      <c r="E67" s="83"/>
      <c r="F67" s="83"/>
      <c r="G67" s="83"/>
    </row>
    <row r="68" spans="1:7" s="84" customFormat="1">
      <c r="A68" s="83"/>
      <c r="B68" s="80" t="s">
        <v>184</v>
      </c>
      <c r="C68" s="80" t="s">
        <v>209</v>
      </c>
      <c r="D68" s="83"/>
      <c r="E68" s="83"/>
      <c r="F68" s="83"/>
      <c r="G68" s="83"/>
    </row>
    <row r="69" spans="1:7" s="84" customFormat="1">
      <c r="A69" s="83"/>
      <c r="B69" s="83"/>
      <c r="C69" s="83"/>
      <c r="D69" s="83"/>
      <c r="E69" s="83"/>
      <c r="F69" s="83"/>
      <c r="G69" s="83"/>
    </row>
    <row r="70" spans="1:7" s="84" customFormat="1">
      <c r="A70" s="83">
        <v>13</v>
      </c>
      <c r="B70" s="95" t="s">
        <v>210</v>
      </c>
      <c r="C70" s="83" t="s">
        <v>211</v>
      </c>
      <c r="D70" s="83">
        <v>93118</v>
      </c>
      <c r="E70" s="83">
        <v>76419</v>
      </c>
      <c r="F70" s="83">
        <f>D70-E70</f>
        <v>16699</v>
      </c>
      <c r="G70" s="83"/>
    </row>
    <row r="71" spans="1:7" s="84" customFormat="1">
      <c r="A71" s="83"/>
      <c r="B71" s="80" t="s">
        <v>212</v>
      </c>
      <c r="C71" s="83" t="s">
        <v>213</v>
      </c>
      <c r="D71" s="83"/>
      <c r="E71" s="83"/>
      <c r="F71" s="83"/>
      <c r="G71" s="83"/>
    </row>
    <row r="72" spans="1:7" s="84" customFormat="1">
      <c r="A72" s="83"/>
      <c r="B72" s="95" t="s">
        <v>184</v>
      </c>
      <c r="C72" s="96"/>
      <c r="D72" s="83"/>
      <c r="E72" s="83"/>
      <c r="F72" s="83"/>
      <c r="G72" s="83"/>
    </row>
    <row r="73" spans="1:7" s="84" customFormat="1">
      <c r="A73" s="83"/>
      <c r="B73" s="95"/>
      <c r="C73" s="96"/>
      <c r="D73" s="83"/>
      <c r="E73" s="83"/>
      <c r="F73" s="83"/>
      <c r="G73" s="83"/>
    </row>
    <row r="74" spans="1:7" s="84" customFormat="1">
      <c r="A74" s="83">
        <v>14</v>
      </c>
      <c r="B74" s="95" t="s">
        <v>210</v>
      </c>
      <c r="C74" s="83" t="s">
        <v>168</v>
      </c>
      <c r="D74" s="83">
        <v>89114</v>
      </c>
      <c r="E74" s="83">
        <v>67817</v>
      </c>
      <c r="F74" s="83">
        <f>D74-E74</f>
        <v>21297</v>
      </c>
      <c r="G74" s="83"/>
    </row>
    <row r="75" spans="1:7" s="84" customFormat="1">
      <c r="A75" s="83"/>
      <c r="B75" s="83" t="s">
        <v>214</v>
      </c>
      <c r="C75" s="83" t="s">
        <v>215</v>
      </c>
      <c r="D75" s="83"/>
      <c r="E75" s="83"/>
      <c r="F75" s="83"/>
      <c r="G75" s="83"/>
    </row>
    <row r="76" spans="1:7" s="84" customFormat="1">
      <c r="A76" s="83"/>
      <c r="B76" s="95" t="s">
        <v>216</v>
      </c>
      <c r="C76" s="80" t="s">
        <v>217</v>
      </c>
      <c r="D76" s="83"/>
      <c r="E76" s="83"/>
      <c r="F76" s="83"/>
      <c r="G76" s="83"/>
    </row>
    <row r="77" spans="1:7" s="84" customFormat="1">
      <c r="A77" s="83"/>
      <c r="B77" s="95"/>
      <c r="C77" s="80"/>
      <c r="D77" s="83"/>
      <c r="E77" s="83"/>
      <c r="F77" s="83"/>
      <c r="G77" s="83"/>
    </row>
    <row r="78" spans="1:7" s="84" customFormat="1">
      <c r="A78" s="83">
        <v>15</v>
      </c>
      <c r="B78" s="95" t="s">
        <v>218</v>
      </c>
      <c r="C78" s="91" t="s">
        <v>219</v>
      </c>
      <c r="D78" s="83">
        <v>25647</v>
      </c>
      <c r="E78" s="83">
        <v>22417</v>
      </c>
      <c r="F78" s="83">
        <f>D78-E78</f>
        <v>3230</v>
      </c>
      <c r="G78" s="83"/>
    </row>
    <row r="79" spans="1:7" s="84" customFormat="1">
      <c r="A79" s="83"/>
      <c r="B79" s="83" t="s">
        <v>220</v>
      </c>
      <c r="C79" s="92" t="s">
        <v>221</v>
      </c>
      <c r="D79" s="83"/>
      <c r="E79" s="83"/>
      <c r="F79" s="83"/>
      <c r="G79" s="83"/>
    </row>
    <row r="80" spans="1:7" s="84" customFormat="1">
      <c r="A80" s="83"/>
      <c r="B80" s="95" t="s">
        <v>222</v>
      </c>
      <c r="C80" s="80"/>
      <c r="D80" s="83"/>
      <c r="E80" s="83"/>
      <c r="F80" s="83"/>
      <c r="G80" s="83"/>
    </row>
    <row r="81" spans="1:7" s="84" customFormat="1">
      <c r="A81" s="83"/>
      <c r="B81" s="95"/>
      <c r="C81" s="80"/>
      <c r="D81" s="83"/>
      <c r="E81" s="83"/>
      <c r="F81" s="83"/>
      <c r="G81" s="83"/>
    </row>
    <row r="82" spans="1:7" s="84" customFormat="1">
      <c r="A82" s="83">
        <v>16</v>
      </c>
      <c r="B82" s="95" t="s">
        <v>218</v>
      </c>
      <c r="C82" s="91" t="s">
        <v>219</v>
      </c>
      <c r="D82" s="83">
        <v>50465</v>
      </c>
      <c r="E82" s="83">
        <v>44272</v>
      </c>
      <c r="F82" s="83">
        <f>D82-E82</f>
        <v>6193</v>
      </c>
      <c r="G82" s="83"/>
    </row>
    <row r="83" spans="1:7" s="84" customFormat="1">
      <c r="A83" s="83"/>
      <c r="B83" s="83" t="s">
        <v>223</v>
      </c>
      <c r="C83" s="92" t="s">
        <v>224</v>
      </c>
      <c r="D83" s="83"/>
      <c r="E83" s="83"/>
      <c r="F83" s="83"/>
      <c r="G83" s="83"/>
    </row>
    <row r="84" spans="1:7" s="84" customFormat="1">
      <c r="A84" s="83"/>
      <c r="B84" s="95" t="s">
        <v>225</v>
      </c>
      <c r="C84" s="80"/>
      <c r="D84" s="83"/>
      <c r="E84" s="83"/>
      <c r="F84" s="83"/>
      <c r="G84" s="83"/>
    </row>
    <row r="85" spans="1:7" s="84" customFormat="1" ht="13.5" thickBot="1">
      <c r="A85" s="85"/>
      <c r="B85" s="97"/>
      <c r="C85" s="98"/>
      <c r="D85" s="85"/>
      <c r="E85" s="85"/>
      <c r="F85" s="85"/>
      <c r="G85" s="85"/>
    </row>
    <row r="86" spans="1:7" s="84" customFormat="1" ht="18.75" thickBot="1">
      <c r="A86" s="99"/>
      <c r="B86" s="100" t="s">
        <v>226</v>
      </c>
      <c r="C86" s="100"/>
      <c r="D86" s="99">
        <f>SUM(D21:D85)</f>
        <v>1017342</v>
      </c>
      <c r="E86" s="100">
        <f>SUM(E21:E85)</f>
        <v>806556</v>
      </c>
      <c r="F86" s="99">
        <f>SUM(F21:F85)</f>
        <v>210786</v>
      </c>
      <c r="G86" s="99"/>
    </row>
    <row r="87" spans="1:7" s="84" customFormat="1" ht="18.75" thickBot="1">
      <c r="A87" s="99"/>
      <c r="B87" s="99" t="s">
        <v>227</v>
      </c>
      <c r="C87" s="99"/>
      <c r="D87" s="101">
        <f>D86*20%</f>
        <v>203468.40000000002</v>
      </c>
      <c r="E87" s="101">
        <f>E86*20%</f>
        <v>161311.20000000001</v>
      </c>
      <c r="F87" s="101">
        <f>F86*20%</f>
        <v>42157.200000000004</v>
      </c>
      <c r="G87" s="99"/>
    </row>
    <row r="88" spans="1:7" s="84" customFormat="1" ht="18.75" thickBot="1">
      <c r="A88" s="99"/>
      <c r="B88" s="99" t="s">
        <v>228</v>
      </c>
      <c r="C88" s="99"/>
      <c r="D88" s="101">
        <f>D86+D87</f>
        <v>1220810.3999999999</v>
      </c>
      <c r="E88" s="101">
        <f>E86+E87</f>
        <v>967867.2</v>
      </c>
      <c r="F88" s="101">
        <f>F86+F87</f>
        <v>252943.2</v>
      </c>
      <c r="G88" s="99"/>
    </row>
    <row r="91" spans="1:7" ht="18">
      <c r="B91" s="102" t="s">
        <v>229</v>
      </c>
      <c r="C91" s="102"/>
      <c r="D91" s="102" t="s">
        <v>230</v>
      </c>
    </row>
  </sheetData>
  <pageMargins left="0.78740157480314965" right="0.19685039370078741" top="0.39370078740157483" bottom="0.39370078740157483" header="0.51181102362204722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4:I188"/>
  <sheetViews>
    <sheetView topLeftCell="A187" workbookViewId="0">
      <selection activeCell="G146" sqref="G146"/>
    </sheetView>
  </sheetViews>
  <sheetFormatPr defaultRowHeight="12.75"/>
  <cols>
    <col min="1" max="1" width="9.140625" style="1"/>
    <col min="2" max="2" width="6.5703125" style="1" customWidth="1"/>
    <col min="3" max="3" width="25.5703125" style="1" customWidth="1"/>
    <col min="4" max="4" width="12.28515625" style="1" customWidth="1"/>
    <col min="5" max="5" width="10.28515625" style="1" customWidth="1"/>
    <col min="6" max="6" width="13.7109375" style="1" customWidth="1"/>
    <col min="7" max="7" width="11.28515625" style="1" customWidth="1"/>
    <col min="8" max="8" width="11.7109375" style="1" customWidth="1"/>
    <col min="9" max="9" width="9.140625" style="1" customWidth="1"/>
    <col min="10" max="16384" width="9.140625" style="1"/>
  </cols>
  <sheetData>
    <row r="4" spans="2:9">
      <c r="H4" s="2" t="s">
        <v>0</v>
      </c>
    </row>
    <row r="5" spans="2:9">
      <c r="C5" s="2"/>
      <c r="E5" s="2"/>
      <c r="F5" s="2"/>
      <c r="G5" s="2" t="s">
        <v>1</v>
      </c>
      <c r="H5" s="2"/>
      <c r="I5" s="2"/>
    </row>
    <row r="6" spans="2:9">
      <c r="G6" s="2" t="s">
        <v>2</v>
      </c>
      <c r="H6" s="2"/>
      <c r="I6" s="2"/>
    </row>
    <row r="7" spans="2:9">
      <c r="G7" s="2" t="s">
        <v>285</v>
      </c>
      <c r="H7" s="2"/>
      <c r="I7" s="2"/>
    </row>
    <row r="8" spans="2:9">
      <c r="G8" s="2"/>
      <c r="H8" s="2"/>
      <c r="I8" s="2"/>
    </row>
    <row r="9" spans="2:9" ht="33" customHeight="1">
      <c r="B9" s="3"/>
      <c r="C9" s="105" t="s">
        <v>3</v>
      </c>
      <c r="D9" s="105"/>
      <c r="E9" s="105"/>
      <c r="F9" s="105"/>
      <c r="G9" s="105"/>
      <c r="H9" s="105"/>
      <c r="I9" s="105"/>
    </row>
    <row r="10" spans="2:9">
      <c r="B10" s="3"/>
      <c r="C10" s="3"/>
      <c r="D10" s="3"/>
      <c r="E10" s="3"/>
      <c r="F10" s="3"/>
      <c r="G10" s="3"/>
      <c r="H10" s="3"/>
      <c r="I10" s="3"/>
    </row>
    <row r="11" spans="2:9">
      <c r="B11" s="3"/>
      <c r="C11" s="3"/>
      <c r="D11" s="3"/>
      <c r="E11" s="3"/>
      <c r="F11" s="3"/>
      <c r="G11" s="3"/>
      <c r="H11" s="3"/>
      <c r="I11" s="3"/>
    </row>
    <row r="12" spans="2:9" ht="34.5" customHeight="1">
      <c r="B12" s="103" t="s">
        <v>4</v>
      </c>
      <c r="C12" s="103" t="s">
        <v>5</v>
      </c>
      <c r="D12" s="104" t="s">
        <v>6</v>
      </c>
      <c r="E12" s="104"/>
      <c r="F12" s="104" t="s">
        <v>7</v>
      </c>
      <c r="G12" s="104"/>
      <c r="H12" s="104" t="s">
        <v>8</v>
      </c>
      <c r="I12" s="104"/>
    </row>
    <row r="13" spans="2:9" ht="27" customHeight="1">
      <c r="B13" s="103"/>
      <c r="C13" s="103"/>
      <c r="D13" s="4" t="s">
        <v>9</v>
      </c>
      <c r="E13" s="4" t="s">
        <v>10</v>
      </c>
      <c r="F13" s="4" t="s">
        <v>9</v>
      </c>
      <c r="G13" s="4" t="s">
        <v>10</v>
      </c>
      <c r="H13" s="4" t="s">
        <v>9</v>
      </c>
      <c r="I13" s="4" t="s">
        <v>10</v>
      </c>
    </row>
    <row r="14" spans="2:9">
      <c r="B14" s="5">
        <v>1</v>
      </c>
      <c r="C14" s="5">
        <v>2</v>
      </c>
      <c r="D14" s="5">
        <v>3</v>
      </c>
      <c r="E14" s="5">
        <v>4</v>
      </c>
      <c r="F14" s="5">
        <v>5</v>
      </c>
      <c r="G14" s="5">
        <v>6</v>
      </c>
      <c r="H14" s="5">
        <v>7</v>
      </c>
      <c r="I14" s="5">
        <v>8</v>
      </c>
    </row>
    <row r="15" spans="2:9">
      <c r="B15" s="6">
        <v>1</v>
      </c>
      <c r="C15" s="7" t="s">
        <v>11</v>
      </c>
      <c r="D15" s="8">
        <f>D16+D21+D22+D26</f>
        <v>106878.67069331944</v>
      </c>
      <c r="E15" s="9">
        <f t="shared" ref="E15:I15" si="0">E16+E21+E22+E26</f>
        <v>1510.9065070203237</v>
      </c>
      <c r="F15" s="8">
        <f t="shared" si="0"/>
        <v>23625.15361543767</v>
      </c>
      <c r="G15" s="9">
        <f t="shared" si="0"/>
        <v>1510.9065070203244</v>
      </c>
      <c r="H15" s="8">
        <f t="shared" si="0"/>
        <v>3345.6456056903139</v>
      </c>
      <c r="I15" s="9">
        <f t="shared" si="0"/>
        <v>1510.9065070203237</v>
      </c>
    </row>
    <row r="16" spans="2:9">
      <c r="B16" s="10" t="s">
        <v>12</v>
      </c>
      <c r="C16" s="11" t="s">
        <v>13</v>
      </c>
      <c r="D16" s="8">
        <f>SUM(D17:D20)</f>
        <v>92658.498939550802</v>
      </c>
      <c r="E16" s="9">
        <f t="shared" ref="E16:I16" si="1">SUM(E17:E20)</f>
        <v>1309.8808964439506</v>
      </c>
      <c r="F16" s="8">
        <f t="shared" si="1"/>
        <v>20481.834747965167</v>
      </c>
      <c r="G16" s="9">
        <f t="shared" si="1"/>
        <v>1309.8808964439513</v>
      </c>
      <c r="H16" s="8">
        <f t="shared" si="1"/>
        <v>2900.5085654227341</v>
      </c>
      <c r="I16" s="9">
        <f t="shared" si="1"/>
        <v>1309.8808964439506</v>
      </c>
    </row>
    <row r="17" spans="2:9" ht="17.25" customHeight="1">
      <c r="B17" s="12" t="s">
        <v>14</v>
      </c>
      <c r="C17" s="13" t="s">
        <v>15</v>
      </c>
      <c r="D17" s="14">
        <f>[3]Д3!L10</f>
        <v>84930.294093417106</v>
      </c>
      <c r="E17" s="15">
        <f>D17/$D$43*1000</f>
        <v>1200.62995877918</v>
      </c>
      <c r="F17" s="14">
        <f>[3]Д3!P10</f>
        <v>18773.54229375437</v>
      </c>
      <c r="G17" s="15">
        <f>F17/$F$43*1000</f>
        <v>1200.6299587791807</v>
      </c>
      <c r="H17" s="14">
        <f>[3]Д3!T10</f>
        <v>2658.5909366235023</v>
      </c>
      <c r="I17" s="15">
        <f>H17/$H$43*1000</f>
        <v>1200.62995877918</v>
      </c>
    </row>
    <row r="18" spans="2:9" ht="13.5" customHeight="1">
      <c r="B18" s="12" t="s">
        <v>16</v>
      </c>
      <c r="C18" s="16" t="s">
        <v>17</v>
      </c>
      <c r="D18" s="14">
        <f>[3]Д3!L11</f>
        <v>7076.6368394417814</v>
      </c>
      <c r="E18" s="15">
        <f t="shared" ref="E18:E21" si="2">D18/$D$43*1000</f>
        <v>100.03994790703032</v>
      </c>
      <c r="F18" s="14">
        <f>[3]Д3!P11</f>
        <v>1564.2656418529682</v>
      </c>
      <c r="G18" s="15">
        <f t="shared" ref="G18:G20" si="3">F18/$F$43*1000</f>
        <v>100.03994790703032</v>
      </c>
      <c r="H18" s="14">
        <f>[3]Д3!T11</f>
        <v>221.52145784897451</v>
      </c>
      <c r="I18" s="15">
        <f t="shared" ref="I18:I20" si="4">H18/$H$43*1000</f>
        <v>100.03994790703032</v>
      </c>
    </row>
    <row r="19" spans="2:9" ht="24" customHeight="1">
      <c r="B19" s="12" t="s">
        <v>18</v>
      </c>
      <c r="C19" s="17" t="s">
        <v>19</v>
      </c>
      <c r="D19" s="14">
        <f>[3]Д3!L12</f>
        <v>450.44252841696897</v>
      </c>
      <c r="E19" s="15">
        <f t="shared" si="2"/>
        <v>6.3677489887271372</v>
      </c>
      <c r="F19" s="14">
        <f>[3]Д3!P12</f>
        <v>99.568733964822897</v>
      </c>
      <c r="G19" s="15">
        <f t="shared" si="3"/>
        <v>6.3677489887271372</v>
      </c>
      <c r="H19" s="14">
        <f>[3]Д3!T12</f>
        <v>14.100297618208163</v>
      </c>
      <c r="I19" s="15">
        <f t="shared" si="4"/>
        <v>6.3677489887271372</v>
      </c>
    </row>
    <row r="20" spans="2:9" ht="23.25" customHeight="1">
      <c r="B20" s="12" t="s">
        <v>20</v>
      </c>
      <c r="C20" s="17" t="s">
        <v>21</v>
      </c>
      <c r="D20" s="14">
        <f>[3]Д3!L13</f>
        <v>201.12547827494427</v>
      </c>
      <c r="E20" s="15">
        <f t="shared" si="2"/>
        <v>2.843240769013256</v>
      </c>
      <c r="F20" s="14">
        <f>[3]Д3!P13</f>
        <v>44.458078393006566</v>
      </c>
      <c r="G20" s="15">
        <f t="shared" si="3"/>
        <v>2.843240769013256</v>
      </c>
      <c r="H20" s="14">
        <f>[3]Д3!T13</f>
        <v>6.2958733320491236</v>
      </c>
      <c r="I20" s="15">
        <f t="shared" si="4"/>
        <v>2.843240769013256</v>
      </c>
    </row>
    <row r="21" spans="2:9" ht="15" customHeight="1">
      <c r="B21" s="10" t="s">
        <v>22</v>
      </c>
      <c r="C21" s="18" t="s">
        <v>23</v>
      </c>
      <c r="D21" s="8">
        <f>[3]Д3!L14</f>
        <v>8455.4962244624076</v>
      </c>
      <c r="E21" s="9">
        <f t="shared" si="2"/>
        <v>119.53240232828396</v>
      </c>
      <c r="F21" s="8">
        <f>[3]Д3!P14</f>
        <v>1869.057651090003</v>
      </c>
      <c r="G21" s="9">
        <f>F21/$F$43*1000</f>
        <v>119.53240232828398</v>
      </c>
      <c r="H21" s="8">
        <f>[3]Д3!T14</f>
        <v>264.68418444758908</v>
      </c>
      <c r="I21" s="9">
        <f>H21/$H$43*1000</f>
        <v>119.53240232828396</v>
      </c>
    </row>
    <row r="22" spans="2:9" ht="12.75" customHeight="1">
      <c r="B22" s="10" t="s">
        <v>24</v>
      </c>
      <c r="C22" s="19" t="s">
        <v>25</v>
      </c>
      <c r="D22" s="8">
        <f>SUM(D23:D25)</f>
        <v>4988.2188864240816</v>
      </c>
      <c r="E22" s="9">
        <f t="shared" ref="E22:I22" si="5">SUM(E23:E25)</f>
        <v>70.516711379821729</v>
      </c>
      <c r="F22" s="8">
        <f>SUM(F23:F25)</f>
        <v>1102.6282109865583</v>
      </c>
      <c r="G22" s="9">
        <f t="shared" si="5"/>
        <v>70.516711379821729</v>
      </c>
      <c r="H22" s="8">
        <f>SUM(H23:H25)</f>
        <v>156.14726950968068</v>
      </c>
      <c r="I22" s="9">
        <f t="shared" si="5"/>
        <v>70.516711379821729</v>
      </c>
    </row>
    <row r="23" spans="2:9" ht="12.75" customHeight="1">
      <c r="B23" s="12" t="s">
        <v>26</v>
      </c>
      <c r="C23" s="20" t="s">
        <v>27</v>
      </c>
      <c r="D23" s="14">
        <f>[3]Д3!L16</f>
        <v>1805.9666917080669</v>
      </c>
      <c r="E23" s="15">
        <f t="shared" ref="E23:E25" si="6">D23/$D$43*1000</f>
        <v>25.53032151563092</v>
      </c>
      <c r="F23" s="14">
        <f>[3]Д3!P16</f>
        <v>399.20257465022655</v>
      </c>
      <c r="G23" s="15">
        <f t="shared" ref="G23:G25" si="7">F23/$F$43*1000</f>
        <v>25.53032151563092</v>
      </c>
      <c r="H23" s="14">
        <f>[3]Д3!T16</f>
        <v>56.532556841707027</v>
      </c>
      <c r="I23" s="15">
        <f t="shared" ref="I23:I24" si="8">H23/$H$43*1000</f>
        <v>25.53032151563092</v>
      </c>
    </row>
    <row r="24" spans="2:9" ht="15" customHeight="1">
      <c r="B24" s="12" t="s">
        <v>28</v>
      </c>
      <c r="C24" s="20" t="s">
        <v>29</v>
      </c>
      <c r="D24" s="14">
        <f>[3]Д3!L17</f>
        <v>1632.1948249073646</v>
      </c>
      <c r="E24" s="15">
        <f t="shared" si="6"/>
        <v>23.073769215877615</v>
      </c>
      <c r="F24" s="14">
        <f>[3]Д3!P17</f>
        <v>360.79091570484093</v>
      </c>
      <c r="G24" s="15">
        <f t="shared" si="7"/>
        <v>23.073769215877615</v>
      </c>
      <c r="H24" s="14">
        <f>[3]Д3!T17</f>
        <v>51.092939387794289</v>
      </c>
      <c r="I24" s="15">
        <f t="shared" si="8"/>
        <v>23.073769215877615</v>
      </c>
    </row>
    <row r="25" spans="2:9" ht="12" customHeight="1">
      <c r="B25" s="12" t="s">
        <v>30</v>
      </c>
      <c r="C25" s="17" t="s">
        <v>31</v>
      </c>
      <c r="D25" s="14">
        <f>[3]Д3!L18</f>
        <v>1550.0573698086496</v>
      </c>
      <c r="E25" s="15">
        <f t="shared" si="6"/>
        <v>21.91262064831319</v>
      </c>
      <c r="F25" s="14">
        <f>[3]Д3!P18</f>
        <v>342.63472063149084</v>
      </c>
      <c r="G25" s="15">
        <f t="shared" si="7"/>
        <v>21.91262064831319</v>
      </c>
      <c r="H25" s="14">
        <f>[3]Д3!T18</f>
        <v>48.521773280179353</v>
      </c>
      <c r="I25" s="15">
        <f>H25/$H$43*1000</f>
        <v>21.91262064831319</v>
      </c>
    </row>
    <row r="26" spans="2:9" ht="21" customHeight="1">
      <c r="B26" s="10" t="s">
        <v>32</v>
      </c>
      <c r="C26" s="18" t="s">
        <v>33</v>
      </c>
      <c r="D26" s="8">
        <f>SUM(D27:D29)</f>
        <v>776.456642882143</v>
      </c>
      <c r="E26" s="9">
        <f t="shared" ref="E26:I26" si="9">SUM(E27:E29)</f>
        <v>10.976496868267233</v>
      </c>
      <c r="F26" s="8">
        <f>SUM(F27:F29)</f>
        <v>171.63300539594246</v>
      </c>
      <c r="G26" s="9">
        <f t="shared" si="9"/>
        <v>10.976496868267233</v>
      </c>
      <c r="H26" s="8">
        <f>SUM(H27:H29)</f>
        <v>24.305586310310183</v>
      </c>
      <c r="I26" s="9">
        <f t="shared" si="9"/>
        <v>10.976496868267233</v>
      </c>
    </row>
    <row r="27" spans="2:9" ht="15" customHeight="1">
      <c r="B27" s="12" t="s">
        <v>34</v>
      </c>
      <c r="C27" s="21" t="s">
        <v>23</v>
      </c>
      <c r="D27" s="14">
        <f>[3]Д3!L20</f>
        <v>456.1127464359584</v>
      </c>
      <c r="E27" s="15">
        <f t="shared" ref="E27:E29" si="10">D27/$D$43*1000</f>
        <v>6.4479068840821228</v>
      </c>
      <c r="F27" s="14">
        <f>[3]Д3!P20</f>
        <v>100.82211568133054</v>
      </c>
      <c r="G27" s="15">
        <f t="shared" ref="G27:G29" si="11">F27/$F$43*1000</f>
        <v>6.4479068840821228</v>
      </c>
      <c r="H27" s="14">
        <f>[3]Д3!T20</f>
        <v>14.277793650629569</v>
      </c>
      <c r="I27" s="15">
        <f t="shared" ref="I27:I29" si="12">H27/$H$43*1000</f>
        <v>6.4479068840821228</v>
      </c>
    </row>
    <row r="28" spans="2:9" ht="13.5" customHeight="1">
      <c r="B28" s="12" t="s">
        <v>35</v>
      </c>
      <c r="C28" s="20" t="s">
        <v>27</v>
      </c>
      <c r="D28" s="14">
        <f>[3]Д3!L21</f>
        <v>100.34480421591084</v>
      </c>
      <c r="E28" s="15">
        <f t="shared" si="10"/>
        <v>1.4185395144980666</v>
      </c>
      <c r="F28" s="14">
        <f>[3]Д3!P21</f>
        <v>22.180865449892718</v>
      </c>
      <c r="G28" s="15">
        <f t="shared" si="11"/>
        <v>1.4185395144980666</v>
      </c>
      <c r="H28" s="14">
        <f>[3]Д3!T21</f>
        <v>3.1411146031385044</v>
      </c>
      <c r="I28" s="15">
        <f t="shared" si="12"/>
        <v>1.4185395144980666</v>
      </c>
    </row>
    <row r="29" spans="2:9">
      <c r="B29" s="12" t="s">
        <v>36</v>
      </c>
      <c r="C29" s="17" t="s">
        <v>37</v>
      </c>
      <c r="D29" s="14">
        <f>[3]Д3!L22+[3]Д3!L23</f>
        <v>219.99909223027373</v>
      </c>
      <c r="E29" s="15">
        <f t="shared" si="10"/>
        <v>3.1100504696870432</v>
      </c>
      <c r="F29" s="14">
        <f>[3]Д3!P22+[3]Д3!P23</f>
        <v>48.630024264719189</v>
      </c>
      <c r="G29" s="15">
        <f t="shared" si="11"/>
        <v>3.1100504696870437</v>
      </c>
      <c r="H29" s="14">
        <f>[3]Д3!T22+[3]Д3!T23</f>
        <v>6.8866780565421113</v>
      </c>
      <c r="I29" s="15">
        <f t="shared" si="12"/>
        <v>3.1100504696870432</v>
      </c>
    </row>
    <row r="30" spans="2:9" ht="19.5" customHeight="1">
      <c r="B30" s="10" t="s">
        <v>38</v>
      </c>
      <c r="C30" s="18" t="s">
        <v>39</v>
      </c>
      <c r="D30" s="8">
        <f>SUM(D31:D33)</f>
        <v>3196.8066497636364</v>
      </c>
      <c r="E30" s="9">
        <f t="shared" ref="E30:I30" si="13">SUM(E31:E33)</f>
        <v>45.192141121152893</v>
      </c>
      <c r="F30" s="8">
        <f>SUM(F31:F33)</f>
        <v>706.64284734820637</v>
      </c>
      <c r="G30" s="9">
        <f t="shared" si="13"/>
        <v>45.192141121152893</v>
      </c>
      <c r="H30" s="8">
        <f>SUM(H31:H33)</f>
        <v>100.0703138488025</v>
      </c>
      <c r="I30" s="9">
        <f t="shared" si="13"/>
        <v>45.192141121152893</v>
      </c>
    </row>
    <row r="31" spans="2:9" ht="15" customHeight="1">
      <c r="B31" s="12" t="s">
        <v>40</v>
      </c>
      <c r="C31" s="21" t="s">
        <v>23</v>
      </c>
      <c r="D31" s="14">
        <f>[3]Д3!L25</f>
        <v>2321.7520100243423</v>
      </c>
      <c r="E31" s="15">
        <f t="shared" ref="E31:E33" si="14">D31/$D$43*1000</f>
        <v>32.821798745037754</v>
      </c>
      <c r="F31" s="14">
        <f>[3]Д3!P25</f>
        <v>513.21510211489579</v>
      </c>
      <c r="G31" s="15">
        <f t="shared" ref="G31:G33" si="15">F31/$F$43*1000</f>
        <v>32.821798745037754</v>
      </c>
      <c r="H31" s="14">
        <f>[3]Д3!T25</f>
        <v>72.678293615099463</v>
      </c>
      <c r="I31" s="15">
        <f t="shared" ref="I31:I33" si="16">H31/$H$43*1000</f>
        <v>32.821798745037754</v>
      </c>
    </row>
    <row r="32" spans="2:9" ht="12.75" customHeight="1">
      <c r="B32" s="12" t="s">
        <v>41</v>
      </c>
      <c r="C32" s="20" t="s">
        <v>27</v>
      </c>
      <c r="D32" s="14">
        <f>[3]Д3!L26</f>
        <v>506.39328434475425</v>
      </c>
      <c r="E32" s="15">
        <f t="shared" si="14"/>
        <v>7.1587053194487984</v>
      </c>
      <c r="F32" s="14">
        <f>[3]Д3!P26</f>
        <v>111.93645144408239</v>
      </c>
      <c r="G32" s="15">
        <f t="shared" si="15"/>
        <v>7.1587053194487975</v>
      </c>
      <c r="H32" s="14">
        <f>[3]Д3!T26</f>
        <v>15.85173595001506</v>
      </c>
      <c r="I32" s="15">
        <f t="shared" si="16"/>
        <v>7.1587053194487984</v>
      </c>
    </row>
    <row r="33" spans="2:9">
      <c r="B33" s="12" t="s">
        <v>42</v>
      </c>
      <c r="C33" s="17" t="s">
        <v>37</v>
      </c>
      <c r="D33" s="14">
        <f>[3]Д3!L27+[3]Д3!L28</f>
        <v>368.66135539454001</v>
      </c>
      <c r="E33" s="15">
        <f t="shared" si="14"/>
        <v>5.2116370566663432</v>
      </c>
      <c r="F33" s="14">
        <f>[3]Д3!P27+[3]Д3!P28</f>
        <v>81.491293789228166</v>
      </c>
      <c r="G33" s="15">
        <f t="shared" si="15"/>
        <v>5.2116370566663415</v>
      </c>
      <c r="H33" s="14">
        <f>[3]Д3!T27+[3]Д3!T28</f>
        <v>11.540284283687985</v>
      </c>
      <c r="I33" s="15">
        <f t="shared" si="16"/>
        <v>5.2116370566663424</v>
      </c>
    </row>
    <row r="34" spans="2:9" ht="13.5" customHeight="1">
      <c r="B34" s="10" t="s">
        <v>43</v>
      </c>
      <c r="C34" s="19" t="s">
        <v>44</v>
      </c>
      <c r="D34" s="8">
        <f>[3]Д3!L29</f>
        <v>0</v>
      </c>
      <c r="E34" s="9">
        <v>0</v>
      </c>
      <c r="F34" s="8">
        <f>[3]Д3!P29</f>
        <v>0</v>
      </c>
      <c r="G34" s="9">
        <v>0</v>
      </c>
      <c r="H34" s="8">
        <f>[3]Д3!T29</f>
        <v>0</v>
      </c>
      <c r="I34" s="9">
        <v>0</v>
      </c>
    </row>
    <row r="35" spans="2:9" ht="12.75" customHeight="1">
      <c r="B35" s="10" t="s">
        <v>45</v>
      </c>
      <c r="C35" s="19" t="s">
        <v>46</v>
      </c>
      <c r="D35" s="8">
        <f>D15+D30+D34</f>
        <v>110075.47734308307</v>
      </c>
      <c r="E35" s="9">
        <f t="shared" ref="E35:I35" si="17">E15+E30+E34</f>
        <v>1556.0986481414766</v>
      </c>
      <c r="F35" s="8">
        <f>F15+F30+F34</f>
        <v>24331.796462785875</v>
      </c>
      <c r="G35" s="9">
        <f t="shared" si="17"/>
        <v>1556.0986481414773</v>
      </c>
      <c r="H35" s="8">
        <f>H15+H30+H34</f>
        <v>3445.7159195391164</v>
      </c>
      <c r="I35" s="9">
        <f t="shared" si="17"/>
        <v>1556.0986481414766</v>
      </c>
    </row>
    <row r="36" spans="2:9" ht="15.75" customHeight="1">
      <c r="B36" s="10" t="s">
        <v>47</v>
      </c>
      <c r="C36" s="19" t="s">
        <v>48</v>
      </c>
      <c r="D36" s="8">
        <f>SUM(D37:D38)</f>
        <v>0</v>
      </c>
      <c r="E36" s="9">
        <f t="shared" ref="E36:I36" si="18">SUM(E37:E38)</f>
        <v>0</v>
      </c>
      <c r="F36" s="8">
        <f>SUM(F37:F38)</f>
        <v>0</v>
      </c>
      <c r="G36" s="9">
        <f t="shared" si="18"/>
        <v>0</v>
      </c>
      <c r="H36" s="8">
        <f>SUM(H37:H38)</f>
        <v>0</v>
      </c>
      <c r="I36" s="9">
        <f t="shared" si="18"/>
        <v>0</v>
      </c>
    </row>
    <row r="37" spans="2:9" ht="12" customHeight="1">
      <c r="B37" s="12" t="s">
        <v>49</v>
      </c>
      <c r="C37" s="20" t="s">
        <v>50</v>
      </c>
      <c r="D37" s="14">
        <f>[4]Д3!L32</f>
        <v>0</v>
      </c>
      <c r="E37" s="15">
        <f t="shared" ref="E37:E38" si="19">D37/$D$43*1000</f>
        <v>0</v>
      </c>
      <c r="F37" s="14">
        <f>[4]Д3!Q32</f>
        <v>0</v>
      </c>
      <c r="G37" s="15">
        <f t="shared" ref="G37:G38" si="20">F37/$D$43</f>
        <v>0</v>
      </c>
      <c r="H37" s="14">
        <f>[4]Д3!AB32</f>
        <v>0</v>
      </c>
      <c r="I37" s="15">
        <f t="shared" ref="I37:I38" si="21">H37/$H$43*1000</f>
        <v>0</v>
      </c>
    </row>
    <row r="38" spans="2:9" ht="20.25" customHeight="1">
      <c r="B38" s="12" t="s">
        <v>51</v>
      </c>
      <c r="C38" s="20" t="s">
        <v>52</v>
      </c>
      <c r="D38" s="14">
        <f>[4]Д3!L33</f>
        <v>0</v>
      </c>
      <c r="E38" s="15">
        <f t="shared" si="19"/>
        <v>0</v>
      </c>
      <c r="F38" s="14">
        <f>[4]Д3!Q33</f>
        <v>0</v>
      </c>
      <c r="G38" s="15">
        <f t="shared" si="20"/>
        <v>0</v>
      </c>
      <c r="H38" s="14">
        <f>[4]Д3!AB33</f>
        <v>0</v>
      </c>
      <c r="I38" s="15">
        <f t="shared" si="21"/>
        <v>0</v>
      </c>
    </row>
    <row r="39" spans="2:9" ht="39.75" customHeight="1">
      <c r="B39" s="10" t="s">
        <v>53</v>
      </c>
      <c r="C39" s="19" t="s">
        <v>54</v>
      </c>
      <c r="D39" s="8">
        <f>D35+D36</f>
        <v>110075.47734308307</v>
      </c>
      <c r="E39" s="9">
        <f t="shared" ref="E39" si="22">E35+E36</f>
        <v>1556.0986481414766</v>
      </c>
      <c r="F39" s="8">
        <f>F35+F36</f>
        <v>24331.796462785875</v>
      </c>
      <c r="G39" s="9">
        <f t="shared" ref="G39" si="23">G35+G36</f>
        <v>1556.0986481414773</v>
      </c>
      <c r="H39" s="8">
        <f>H35+H36</f>
        <v>3445.7159195391164</v>
      </c>
      <c r="I39" s="9">
        <f t="shared" ref="I39" si="24">I35+I36</f>
        <v>1556.0986481414766</v>
      </c>
    </row>
    <row r="40" spans="2:9" ht="27.75" customHeight="1">
      <c r="B40" s="10" t="s">
        <v>55</v>
      </c>
      <c r="C40" s="18" t="s">
        <v>56</v>
      </c>
      <c r="D40" s="8"/>
      <c r="E40" s="9">
        <f>E39</f>
        <v>1556.0986481414766</v>
      </c>
      <c r="F40" s="8"/>
      <c r="G40" s="9">
        <f>G39</f>
        <v>1556.0986481414773</v>
      </c>
      <c r="H40" s="8"/>
      <c r="I40" s="9">
        <f>I39</f>
        <v>1556.0986481414766</v>
      </c>
    </row>
    <row r="41" spans="2:9">
      <c r="B41" s="10" t="s">
        <v>57</v>
      </c>
      <c r="C41" s="22" t="s">
        <v>58</v>
      </c>
      <c r="D41" s="8"/>
      <c r="E41" s="9">
        <f>E40*0.2</f>
        <v>311.21972962829534</v>
      </c>
      <c r="F41" s="8"/>
      <c r="G41" s="9">
        <f>G40*0.2</f>
        <v>311.21972962829545</v>
      </c>
      <c r="H41" s="8"/>
      <c r="I41" s="9">
        <f>I40*0.2</f>
        <v>311.21972962829534</v>
      </c>
    </row>
    <row r="42" spans="2:9" ht="27.75" customHeight="1">
      <c r="B42" s="10" t="s">
        <v>59</v>
      </c>
      <c r="C42" s="18" t="s">
        <v>60</v>
      </c>
      <c r="D42" s="8"/>
      <c r="E42" s="9">
        <f>SUM(E40:E41)</f>
        <v>1867.3183777697718</v>
      </c>
      <c r="F42" s="8"/>
      <c r="G42" s="9">
        <f>SUM(G40:G41)</f>
        <v>1867.3183777697727</v>
      </c>
      <c r="H42" s="8"/>
      <c r="I42" s="9">
        <f>SUM(I40:I41)</f>
        <v>1867.3183777697718</v>
      </c>
    </row>
    <row r="43" spans="2:9" ht="33" customHeight="1">
      <c r="B43" s="23" t="s">
        <v>61</v>
      </c>
      <c r="C43" s="24" t="s">
        <v>62</v>
      </c>
      <c r="D43" s="9">
        <f>[3]Д2!$F$39</f>
        <v>70738.11</v>
      </c>
      <c r="E43" s="9"/>
      <c r="F43" s="9">
        <f>[3]Д2!$F$43</f>
        <v>15636.410000000002</v>
      </c>
      <c r="G43" s="9"/>
      <c r="H43" s="9">
        <f>[3]Д2!$F$47</f>
        <v>2214.3300000000004</v>
      </c>
      <c r="I43" s="8"/>
    </row>
    <row r="44" spans="2:9">
      <c r="B44" s="25">
        <v>11</v>
      </c>
      <c r="C44" s="11" t="s">
        <v>63</v>
      </c>
      <c r="D44" s="8"/>
      <c r="E44" s="8">
        <f>E36/E35</f>
        <v>0</v>
      </c>
      <c r="F44" s="8"/>
      <c r="G44" s="8">
        <f>G36/G35</f>
        <v>0</v>
      </c>
      <c r="H44" s="8"/>
      <c r="I44" s="8">
        <f>I36/I35</f>
        <v>0</v>
      </c>
    </row>
    <row r="45" spans="2:9">
      <c r="B45" s="3"/>
      <c r="C45" s="3"/>
      <c r="D45" s="3"/>
      <c r="E45" s="3"/>
      <c r="F45" s="3"/>
      <c r="G45" s="3"/>
      <c r="H45" s="3"/>
      <c r="I45" s="3"/>
    </row>
    <row r="46" spans="2:9">
      <c r="B46" s="3"/>
      <c r="C46" s="3"/>
      <c r="D46" s="3"/>
      <c r="E46" s="3"/>
      <c r="F46" s="3"/>
      <c r="G46" s="3"/>
      <c r="H46" s="3"/>
      <c r="I46" s="3"/>
    </row>
    <row r="47" spans="2:9">
      <c r="B47" s="3"/>
      <c r="C47" s="3"/>
      <c r="D47" s="3"/>
      <c r="E47" s="3"/>
      <c r="F47" s="3"/>
      <c r="G47" s="3"/>
      <c r="H47" s="3"/>
      <c r="I47" s="3"/>
    </row>
    <row r="48" spans="2:9" ht="14.25">
      <c r="B48" s="3"/>
      <c r="C48" s="26" t="s">
        <v>64</v>
      </c>
      <c r="D48" s="26"/>
      <c r="E48" s="26"/>
      <c r="F48" s="26"/>
      <c r="G48" s="26"/>
      <c r="H48" s="26" t="s">
        <v>65</v>
      </c>
      <c r="I48" s="3"/>
    </row>
    <row r="49" spans="2:9" ht="14.25">
      <c r="B49" s="3"/>
      <c r="C49" s="26"/>
      <c r="D49" s="26"/>
      <c r="E49" s="26"/>
      <c r="F49" s="26"/>
      <c r="G49" s="26"/>
      <c r="H49" s="26"/>
      <c r="I49" s="3"/>
    </row>
    <row r="50" spans="2:9" ht="14.25">
      <c r="B50" s="3"/>
      <c r="C50" s="26"/>
      <c r="D50" s="26"/>
      <c r="E50" s="26"/>
      <c r="F50" s="26"/>
      <c r="G50" s="26"/>
      <c r="H50" s="26"/>
      <c r="I50" s="3"/>
    </row>
    <row r="51" spans="2:9" ht="14.25">
      <c r="B51" s="3"/>
      <c r="C51" s="26"/>
      <c r="D51" s="26"/>
      <c r="E51" s="26"/>
      <c r="F51" s="26"/>
      <c r="H51" s="2" t="s">
        <v>66</v>
      </c>
      <c r="I51" s="3"/>
    </row>
    <row r="52" spans="2:9" ht="14.25">
      <c r="B52" s="3"/>
      <c r="C52" s="26"/>
      <c r="D52" s="26"/>
      <c r="E52" s="26"/>
      <c r="F52" s="26"/>
      <c r="G52" s="2" t="s">
        <v>1</v>
      </c>
      <c r="H52" s="26"/>
      <c r="I52" s="3"/>
    </row>
    <row r="53" spans="2:9">
      <c r="B53" s="3"/>
      <c r="C53" s="2"/>
      <c r="E53" s="2"/>
      <c r="F53" s="2"/>
      <c r="G53" s="2" t="s">
        <v>2</v>
      </c>
      <c r="H53" s="2"/>
      <c r="I53" s="2"/>
    </row>
    <row r="54" spans="2:9">
      <c r="B54" s="3"/>
      <c r="G54" s="2" t="s">
        <v>285</v>
      </c>
      <c r="H54" s="2"/>
      <c r="I54" s="2"/>
    </row>
    <row r="55" spans="2:9" ht="15" customHeight="1">
      <c r="B55" s="3"/>
      <c r="G55" s="2"/>
      <c r="I55" s="3"/>
    </row>
    <row r="56" spans="2:9" ht="27" customHeight="1">
      <c r="B56" s="3"/>
      <c r="C56" s="105" t="s">
        <v>67</v>
      </c>
      <c r="D56" s="105"/>
      <c r="E56" s="105"/>
      <c r="F56" s="105"/>
      <c r="G56" s="105"/>
      <c r="H56" s="105"/>
      <c r="I56" s="105"/>
    </row>
    <row r="57" spans="2:9">
      <c r="B57" s="3"/>
      <c r="C57" s="3"/>
      <c r="D57" s="3"/>
      <c r="E57" s="3"/>
      <c r="F57" s="3"/>
      <c r="G57" s="3"/>
      <c r="H57" s="3"/>
      <c r="I57" s="3"/>
    </row>
    <row r="58" spans="2:9" ht="12.75" customHeight="1">
      <c r="B58" s="3"/>
      <c r="C58" s="3"/>
      <c r="D58" s="3"/>
      <c r="E58" s="3"/>
      <c r="F58" s="3"/>
      <c r="G58" s="3"/>
      <c r="H58" s="3"/>
      <c r="I58" s="3"/>
    </row>
    <row r="59" spans="2:9" ht="12.75" customHeight="1">
      <c r="B59" s="103" t="s">
        <v>4</v>
      </c>
      <c r="C59" s="103" t="s">
        <v>5</v>
      </c>
      <c r="D59" s="104" t="s">
        <v>6</v>
      </c>
      <c r="E59" s="104"/>
      <c r="F59" s="104" t="s">
        <v>7</v>
      </c>
      <c r="G59" s="104"/>
      <c r="H59" s="104" t="s">
        <v>8</v>
      </c>
      <c r="I59" s="104"/>
    </row>
    <row r="60" spans="2:9">
      <c r="B60" s="103"/>
      <c r="C60" s="103"/>
      <c r="D60" s="4" t="s">
        <v>9</v>
      </c>
      <c r="E60" s="4" t="s">
        <v>10</v>
      </c>
      <c r="F60" s="4" t="s">
        <v>9</v>
      </c>
      <c r="G60" s="4" t="s">
        <v>10</v>
      </c>
      <c r="H60" s="4" t="s">
        <v>9</v>
      </c>
      <c r="I60" s="4" t="s">
        <v>10</v>
      </c>
    </row>
    <row r="61" spans="2:9">
      <c r="B61" s="5">
        <v>1</v>
      </c>
      <c r="C61" s="5">
        <v>2</v>
      </c>
      <c r="D61" s="5">
        <v>3</v>
      </c>
      <c r="E61" s="5">
        <v>4</v>
      </c>
      <c r="F61" s="5">
        <v>5</v>
      </c>
      <c r="G61" s="5">
        <v>6</v>
      </c>
      <c r="H61" s="5">
        <v>7</v>
      </c>
      <c r="I61" s="5">
        <v>8</v>
      </c>
    </row>
    <row r="62" spans="2:9">
      <c r="B62" s="6">
        <v>1</v>
      </c>
      <c r="C62" s="7" t="s">
        <v>11</v>
      </c>
      <c r="D62" s="8">
        <f t="shared" ref="D62:I62" si="25">D63+D67+D68+D72</f>
        <v>7409.1828453108765</v>
      </c>
      <c r="E62" s="9">
        <f t="shared" si="25"/>
        <v>104.74103485816735</v>
      </c>
      <c r="F62" s="8">
        <f t="shared" si="25"/>
        <v>1637.7737648665966</v>
      </c>
      <c r="G62" s="9">
        <f t="shared" si="25"/>
        <v>104.74103485816735</v>
      </c>
      <c r="H62" s="8">
        <f t="shared" si="25"/>
        <v>231.93121571748571</v>
      </c>
      <c r="I62" s="9">
        <f t="shared" si="25"/>
        <v>104.74103485816735</v>
      </c>
    </row>
    <row r="63" spans="2:9">
      <c r="B63" s="10" t="s">
        <v>12</v>
      </c>
      <c r="C63" s="11" t="s">
        <v>13</v>
      </c>
      <c r="D63" s="8">
        <f t="shared" ref="D63:I63" si="26">SUM(D64:D66)</f>
        <v>2346.7207796371986</v>
      </c>
      <c r="E63" s="9">
        <f t="shared" si="26"/>
        <v>33.174773536318661</v>
      </c>
      <c r="F63" s="8">
        <f t="shared" si="26"/>
        <v>518.73436067102853</v>
      </c>
      <c r="G63" s="9">
        <f t="shared" si="26"/>
        <v>33.174773536318661</v>
      </c>
      <c r="H63" s="8">
        <f t="shared" si="26"/>
        <v>73.459896284676518</v>
      </c>
      <c r="I63" s="9">
        <f t="shared" si="26"/>
        <v>33.174773536318661</v>
      </c>
    </row>
    <row r="64" spans="2:9" ht="13.5" customHeight="1">
      <c r="B64" s="12" t="s">
        <v>14</v>
      </c>
      <c r="C64" s="16" t="s">
        <v>17</v>
      </c>
      <c r="D64" s="14">
        <f>[3]Д4!M12</f>
        <v>1621.4048805852817</v>
      </c>
      <c r="E64" s="15">
        <f t="shared" ref="E64:E67" si="27">D64/$D$43*1000</f>
        <v>22.921235534640122</v>
      </c>
      <c r="F64" s="14">
        <f>[3]Д4!Q12</f>
        <v>358.40583652620217</v>
      </c>
      <c r="G64" s="15">
        <f t="shared" ref="G64:G67" si="28">F64/$F$43*1000</f>
        <v>22.921235534640122</v>
      </c>
      <c r="H64" s="14">
        <f>[3]Д4!U12</f>
        <v>50.755179481419667</v>
      </c>
      <c r="I64" s="15">
        <f t="shared" ref="I64:I67" si="29">H64/$H$43*1000</f>
        <v>22.921235534640122</v>
      </c>
    </row>
    <row r="65" spans="2:9" ht="22.5" customHeight="1">
      <c r="B65" s="12" t="s">
        <v>16</v>
      </c>
      <c r="C65" s="17" t="s">
        <v>19</v>
      </c>
      <c r="D65" s="14">
        <f>[3]Д4!M13</f>
        <v>7.301139678794792</v>
      </c>
      <c r="E65" s="15">
        <f t="shared" si="27"/>
        <v>0.10321366627967289</v>
      </c>
      <c r="F65" s="14">
        <f>[3]Д4!Q13</f>
        <v>1.6138912035521402</v>
      </c>
      <c r="G65" s="15">
        <f t="shared" si="28"/>
        <v>0.10321366627967289</v>
      </c>
      <c r="H65" s="14">
        <f>[3]Д4!U13</f>
        <v>0.2285491176530681</v>
      </c>
      <c r="I65" s="15">
        <f t="shared" si="29"/>
        <v>0.10321366627967289</v>
      </c>
    </row>
    <row r="66" spans="2:9" ht="24" customHeight="1">
      <c r="B66" s="12" t="s">
        <v>18</v>
      </c>
      <c r="C66" s="17" t="s">
        <v>21</v>
      </c>
      <c r="D66" s="14">
        <f>[3]Д4!M14</f>
        <v>718.01475937312193</v>
      </c>
      <c r="E66" s="15">
        <f t="shared" si="27"/>
        <v>10.150324335398867</v>
      </c>
      <c r="F66" s="14">
        <f>[3]Д4!Q14</f>
        <v>158.7146329412742</v>
      </c>
      <c r="G66" s="15">
        <f t="shared" si="28"/>
        <v>10.150324335398865</v>
      </c>
      <c r="H66" s="14">
        <f>[3]Д4!U14</f>
        <v>22.476167685603777</v>
      </c>
      <c r="I66" s="15">
        <f t="shared" si="29"/>
        <v>10.150324335398867</v>
      </c>
    </row>
    <row r="67" spans="2:9" ht="15" customHeight="1">
      <c r="B67" s="10" t="s">
        <v>22</v>
      </c>
      <c r="C67" s="18" t="s">
        <v>23</v>
      </c>
      <c r="D67" s="8">
        <f>[3]Д4!M15</f>
        <v>3095.7396783434283</v>
      </c>
      <c r="E67" s="9">
        <f t="shared" si="27"/>
        <v>43.763392580653175</v>
      </c>
      <c r="F67" s="8">
        <f>[3]Д4!Q15</f>
        <v>684.30234938205126</v>
      </c>
      <c r="G67" s="9">
        <f t="shared" si="28"/>
        <v>43.763392580653175</v>
      </c>
      <c r="H67" s="8">
        <f>[3]Д4!U15</f>
        <v>96.906593093117763</v>
      </c>
      <c r="I67" s="9">
        <f t="shared" si="29"/>
        <v>43.763392580653175</v>
      </c>
    </row>
    <row r="68" spans="2:9" ht="15" customHeight="1">
      <c r="B68" s="10" t="s">
        <v>24</v>
      </c>
      <c r="C68" s="19" t="s">
        <v>25</v>
      </c>
      <c r="D68" s="8">
        <f>SUM(D69:D71)</f>
        <v>1912.8958455024822</v>
      </c>
      <c r="E68" s="9">
        <f t="shared" ref="E68:I68" si="30">SUM(E69:E71)</f>
        <v>27.041941684651771</v>
      </c>
      <c r="F68" s="8">
        <f>SUM(F69:F71)</f>
        <v>422.83888737730587</v>
      </c>
      <c r="G68" s="9">
        <f t="shared" si="30"/>
        <v>27.041941684651771</v>
      </c>
      <c r="H68" s="8">
        <f>SUM(H69:H71)</f>
        <v>59.879782730574959</v>
      </c>
      <c r="I68" s="9">
        <f t="shared" si="30"/>
        <v>27.041941684651771</v>
      </c>
    </row>
    <row r="69" spans="2:9" ht="15" customHeight="1">
      <c r="B69" s="12" t="s">
        <v>26</v>
      </c>
      <c r="C69" s="20" t="s">
        <v>27</v>
      </c>
      <c r="D69" s="14">
        <f>[3]Д4!M17</f>
        <v>670.07518308129784</v>
      </c>
      <c r="E69" s="15">
        <f t="shared" ref="E69:E71" si="31">D69/$D$43*1000</f>
        <v>9.4726192582936957</v>
      </c>
      <c r="F69" s="14">
        <f>[3]Д4!Q17</f>
        <v>148.11775849657613</v>
      </c>
      <c r="G69" s="15">
        <f t="shared" ref="G69:G71" si="32">F69/$F$43*1000</f>
        <v>9.4726192582936957</v>
      </c>
      <c r="H69" s="14">
        <f>[3]Д4!U17</f>
        <v>20.975505002217481</v>
      </c>
      <c r="I69" s="15">
        <f t="shared" ref="I69:I71" si="33">H69/$H$43*1000</f>
        <v>9.4726192582936957</v>
      </c>
    </row>
    <row r="70" spans="2:9">
      <c r="B70" s="12" t="s">
        <v>28</v>
      </c>
      <c r="C70" s="20" t="s">
        <v>29</v>
      </c>
      <c r="D70" s="14">
        <f>[3]Д4!M18</f>
        <v>396.46080059862612</v>
      </c>
      <c r="E70" s="15">
        <f t="shared" si="31"/>
        <v>5.6046281219363383</v>
      </c>
      <c r="F70" s="14">
        <f>[3]Д4!Q18</f>
        <v>87.636263212126593</v>
      </c>
      <c r="G70" s="15">
        <f t="shared" si="32"/>
        <v>5.6046281219363383</v>
      </c>
      <c r="H70" s="14">
        <f>[3]Д4!U18</f>
        <v>12.410496189247294</v>
      </c>
      <c r="I70" s="15">
        <f t="shared" si="33"/>
        <v>5.6046281219363383</v>
      </c>
    </row>
    <row r="71" spans="2:9" ht="14.25" customHeight="1">
      <c r="B71" s="12" t="s">
        <v>30</v>
      </c>
      <c r="C71" s="17" t="s">
        <v>31</v>
      </c>
      <c r="D71" s="14">
        <f>[3]Д4!M19</f>
        <v>846.3598618225584</v>
      </c>
      <c r="E71" s="15">
        <f t="shared" si="31"/>
        <v>11.964694304421737</v>
      </c>
      <c r="F71" s="14">
        <f>[3]Д4!Q19</f>
        <v>187.08486566860313</v>
      </c>
      <c r="G71" s="15">
        <f t="shared" si="32"/>
        <v>11.964694304421737</v>
      </c>
      <c r="H71" s="14">
        <f>[3]Д4!U19</f>
        <v>26.493781539110191</v>
      </c>
      <c r="I71" s="15">
        <f t="shared" si="33"/>
        <v>11.964694304421737</v>
      </c>
    </row>
    <row r="72" spans="2:9" ht="19.5" customHeight="1">
      <c r="B72" s="10" t="s">
        <v>32</v>
      </c>
      <c r="C72" s="18" t="s">
        <v>33</v>
      </c>
      <c r="D72" s="8">
        <f>SUM(D73:D75)</f>
        <v>53.826541827766547</v>
      </c>
      <c r="E72" s="9">
        <f t="shared" ref="E72:I72" si="34">SUM(E73:E75)</f>
        <v>0.76092705654372939</v>
      </c>
      <c r="F72" s="8">
        <f>SUM(F73:F75)</f>
        <v>11.898167436210937</v>
      </c>
      <c r="G72" s="9">
        <f t="shared" si="34"/>
        <v>0.76092705654372939</v>
      </c>
      <c r="H72" s="8">
        <f>SUM(H73:H75)</f>
        <v>1.6849436091164767</v>
      </c>
      <c r="I72" s="9">
        <f t="shared" si="34"/>
        <v>0.76092705654372939</v>
      </c>
    </row>
    <row r="73" spans="2:9" ht="15.75" customHeight="1">
      <c r="B73" s="12" t="s">
        <v>34</v>
      </c>
      <c r="C73" s="21" t="s">
        <v>23</v>
      </c>
      <c r="D73" s="14">
        <f>[3]Д4!M21</f>
        <v>31.619243713443442</v>
      </c>
      <c r="E73" s="15">
        <f t="shared" ref="E73:E75" si="35">D73/$D$43*1000</f>
        <v>0.44699022511971898</v>
      </c>
      <c r="F73" s="14">
        <f>[3]Д4!Q21</f>
        <v>6.9893224259642253</v>
      </c>
      <c r="G73" s="15">
        <f t="shared" ref="G73:G75" si="36">F73/$F$43*1000</f>
        <v>0.44699022511971898</v>
      </c>
      <c r="H73" s="14">
        <f>[3]Д4!U21</f>
        <v>0.98978386518934747</v>
      </c>
      <c r="I73" s="15">
        <f t="shared" ref="I73:I75" si="37">H73/$H$43*1000</f>
        <v>0.44699022511971898</v>
      </c>
    </row>
    <row r="74" spans="2:9" ht="14.25" customHeight="1">
      <c r="B74" s="12" t="s">
        <v>35</v>
      </c>
      <c r="C74" s="20" t="s">
        <v>27</v>
      </c>
      <c r="D74" s="14">
        <f>[3]Д4!M22</f>
        <v>6.9562336169575554</v>
      </c>
      <c r="E74" s="15">
        <f t="shared" si="35"/>
        <v>9.8337849526338145E-2</v>
      </c>
      <c r="F74" s="14">
        <f>[3]Д4!Q22</f>
        <v>1.5376509337121291</v>
      </c>
      <c r="G74" s="15">
        <f t="shared" si="36"/>
        <v>9.8337849526338145E-2</v>
      </c>
      <c r="H74" s="14">
        <f>[3]Д4!U22</f>
        <v>0.21775245034165638</v>
      </c>
      <c r="I74" s="15">
        <f t="shared" si="37"/>
        <v>9.8337849526338145E-2</v>
      </c>
    </row>
    <row r="75" spans="2:9">
      <c r="B75" s="12" t="s">
        <v>36</v>
      </c>
      <c r="C75" s="17" t="s">
        <v>37</v>
      </c>
      <c r="D75" s="14">
        <f>[3]Д4!M23+[3]Д4!M24</f>
        <v>15.251064497365551</v>
      </c>
      <c r="E75" s="15">
        <f t="shared" si="35"/>
        <v>0.21559898189767226</v>
      </c>
      <c r="F75" s="14">
        <f>[3]Д4!Q23+[3]Д4!Q24</f>
        <v>3.3711940765345823</v>
      </c>
      <c r="G75" s="15">
        <f t="shared" si="36"/>
        <v>0.21559898189767226</v>
      </c>
      <c r="H75" s="14">
        <f>[3]Д4!U23+[3]Д4!U24</f>
        <v>0.47740729358547274</v>
      </c>
      <c r="I75" s="15">
        <f t="shared" si="37"/>
        <v>0.21559898189767226</v>
      </c>
    </row>
    <row r="76" spans="2:9" ht="19.5" customHeight="1">
      <c r="B76" s="10" t="s">
        <v>38</v>
      </c>
      <c r="C76" s="18" t="s">
        <v>39</v>
      </c>
      <c r="D76" s="8">
        <f>SUM(D77:D79)</f>
        <v>221.61320715869431</v>
      </c>
      <c r="E76" s="9">
        <f t="shared" ref="E76" si="38">SUM(E77:E79)</f>
        <v>3.1328686497093896</v>
      </c>
      <c r="F76" s="8">
        <f>SUM(F77:F79)</f>
        <v>48.986818683002404</v>
      </c>
      <c r="G76" s="9">
        <f t="shared" ref="G76" si="39">SUM(G77:G79)</f>
        <v>3.1328686497093892</v>
      </c>
      <c r="H76" s="8">
        <f>SUM(H77:H79)</f>
        <v>6.9372050371109939</v>
      </c>
      <c r="I76" s="9">
        <f t="shared" ref="I76" si="40">SUM(I77:I79)</f>
        <v>3.1328686497093896</v>
      </c>
    </row>
    <row r="77" spans="2:9" ht="15.75" customHeight="1">
      <c r="B77" s="12" t="s">
        <v>40</v>
      </c>
      <c r="C77" s="21" t="s">
        <v>23</v>
      </c>
      <c r="D77" s="14">
        <f>[3]Д4!M26</f>
        <v>160.95152617587385</v>
      </c>
      <c r="E77" s="15">
        <f t="shared" ref="E77:E79" si="41">D77/$D$43*1000</f>
        <v>2.2753156138307036</v>
      </c>
      <c r="F77" s="14">
        <f>[3]Д4!Q26</f>
        <v>35.577767817258554</v>
      </c>
      <c r="G77" s="15">
        <f t="shared" ref="G77:G79" si="42">F77/$F$43*1000</f>
        <v>2.2753156138307031</v>
      </c>
      <c r="H77" s="14">
        <f>[3]Д4!U26</f>
        <v>5.0382996231737431</v>
      </c>
      <c r="I77" s="15">
        <f t="shared" ref="I77:I79" si="43">H77/$H$43*1000</f>
        <v>2.2753156138307036</v>
      </c>
    </row>
    <row r="78" spans="2:9" ht="14.25" customHeight="1">
      <c r="B78" s="12" t="s">
        <v>41</v>
      </c>
      <c r="C78" s="20" t="s">
        <v>27</v>
      </c>
      <c r="D78" s="14">
        <f>[3]Д4!M27</f>
        <v>35.104856853186014</v>
      </c>
      <c r="E78" s="15">
        <f t="shared" si="41"/>
        <v>0.49626512290455616</v>
      </c>
      <c r="F78" s="14">
        <f>[3]Д4!Q27</f>
        <v>7.7598049304360321</v>
      </c>
      <c r="G78" s="15">
        <f t="shared" si="42"/>
        <v>0.49626512290455616</v>
      </c>
      <c r="H78" s="14">
        <f>[3]Д4!U27</f>
        <v>1.098894749601246</v>
      </c>
      <c r="I78" s="15">
        <f t="shared" si="43"/>
        <v>0.49626512290455616</v>
      </c>
    </row>
    <row r="79" spans="2:9">
      <c r="B79" s="12" t="s">
        <v>42</v>
      </c>
      <c r="C79" s="17" t="s">
        <v>37</v>
      </c>
      <c r="D79" s="14">
        <f>[3]Д4!M28+[3]Д4!M29</f>
        <v>25.556824129634432</v>
      </c>
      <c r="E79" s="15">
        <f t="shared" si="41"/>
        <v>0.36128791297412993</v>
      </c>
      <c r="F79" s="14">
        <f>[3]Д4!Q28+[3]Д4!Q29</f>
        <v>5.6492459353078166</v>
      </c>
      <c r="G79" s="15">
        <f t="shared" si="42"/>
        <v>0.36128791297412999</v>
      </c>
      <c r="H79" s="14">
        <f>[3]Д4!U28+[3]Д4!U29</f>
        <v>0.80001066433600532</v>
      </c>
      <c r="I79" s="15">
        <f t="shared" si="43"/>
        <v>0.36128791297412993</v>
      </c>
    </row>
    <row r="80" spans="2:9" ht="12.75" customHeight="1">
      <c r="B80" s="10" t="s">
        <v>43</v>
      </c>
      <c r="C80" s="19" t="s">
        <v>44</v>
      </c>
      <c r="D80" s="8">
        <f>[3]Д4!M30</f>
        <v>0</v>
      </c>
      <c r="E80" s="9">
        <v>0</v>
      </c>
      <c r="F80" s="8">
        <f>[3]Д4!Q30</f>
        <v>0</v>
      </c>
      <c r="G80" s="9">
        <v>0</v>
      </c>
      <c r="H80" s="8">
        <f>[3]Д4!U30</f>
        <v>0</v>
      </c>
      <c r="I80" s="9">
        <v>0</v>
      </c>
    </row>
    <row r="81" spans="2:9" ht="12" customHeight="1">
      <c r="B81" s="10" t="s">
        <v>45</v>
      </c>
      <c r="C81" s="19" t="s">
        <v>46</v>
      </c>
      <c r="D81" s="8">
        <f t="shared" ref="D81:I81" si="44">D62+D76+D80</f>
        <v>7630.7960524695709</v>
      </c>
      <c r="E81" s="9">
        <f t="shared" si="44"/>
        <v>107.87390350787675</v>
      </c>
      <c r="F81" s="8">
        <f t="shared" si="44"/>
        <v>1686.760583549599</v>
      </c>
      <c r="G81" s="9">
        <f t="shared" si="44"/>
        <v>107.87390350787675</v>
      </c>
      <c r="H81" s="8">
        <f t="shared" si="44"/>
        <v>238.86842075459671</v>
      </c>
      <c r="I81" s="9">
        <f t="shared" si="44"/>
        <v>107.87390350787675</v>
      </c>
    </row>
    <row r="82" spans="2:9" ht="13.5" customHeight="1">
      <c r="B82" s="10" t="s">
        <v>47</v>
      </c>
      <c r="C82" s="19" t="s">
        <v>48</v>
      </c>
      <c r="D82" s="8">
        <f>SUM(D83:D84)</f>
        <v>0</v>
      </c>
      <c r="E82" s="9">
        <f t="shared" ref="E82:I82" si="45">SUM(E83:E84)</f>
        <v>0</v>
      </c>
      <c r="F82" s="8">
        <f>SUM(F83:F84)</f>
        <v>0</v>
      </c>
      <c r="G82" s="9">
        <f t="shared" si="45"/>
        <v>0</v>
      </c>
      <c r="H82" s="8">
        <f>SUM(H83:H84)</f>
        <v>0</v>
      </c>
      <c r="I82" s="9">
        <f t="shared" si="45"/>
        <v>0</v>
      </c>
    </row>
    <row r="83" spans="2:9" ht="11.25" customHeight="1">
      <c r="B83" s="12" t="s">
        <v>49</v>
      </c>
      <c r="C83" s="20" t="s">
        <v>50</v>
      </c>
      <c r="D83" s="14">
        <f>[3]Д4!M32</f>
        <v>0</v>
      </c>
      <c r="E83" s="15">
        <f t="shared" ref="E83:E84" si="46">D83/$D$43*1000</f>
        <v>0</v>
      </c>
      <c r="F83" s="14">
        <f>[3]Д4!Q32</f>
        <v>0</v>
      </c>
      <c r="G83" s="15">
        <f t="shared" ref="G83:G84" si="47">F83/$D$43</f>
        <v>0</v>
      </c>
      <c r="H83" s="14">
        <f>[3]Д4!U32</f>
        <v>0</v>
      </c>
      <c r="I83" s="15">
        <f t="shared" ref="I83:I84" si="48">H83/$H$43*1000</f>
        <v>0</v>
      </c>
    </row>
    <row r="84" spans="2:9" ht="19.5" customHeight="1">
      <c r="B84" s="12" t="s">
        <v>51</v>
      </c>
      <c r="C84" s="20" t="s">
        <v>52</v>
      </c>
      <c r="D84" s="14">
        <f>[3]Д4!M33</f>
        <v>0</v>
      </c>
      <c r="E84" s="15">
        <f t="shared" si="46"/>
        <v>0</v>
      </c>
      <c r="F84" s="14">
        <f>[3]Д4!Q33</f>
        <v>0</v>
      </c>
      <c r="G84" s="15">
        <f t="shared" si="47"/>
        <v>0</v>
      </c>
      <c r="H84" s="14">
        <f>[3]Д4!U33</f>
        <v>0</v>
      </c>
      <c r="I84" s="15">
        <f t="shared" si="48"/>
        <v>0</v>
      </c>
    </row>
    <row r="85" spans="2:9" ht="34.5" customHeight="1">
      <c r="B85" s="10" t="s">
        <v>53</v>
      </c>
      <c r="C85" s="19" t="s">
        <v>68</v>
      </c>
      <c r="D85" s="8">
        <f>D81+D82</f>
        <v>7630.7960524695709</v>
      </c>
      <c r="E85" s="9">
        <f t="shared" ref="E85" si="49">E81+E82</f>
        <v>107.87390350787675</v>
      </c>
      <c r="F85" s="8">
        <f>F81+F82</f>
        <v>1686.760583549599</v>
      </c>
      <c r="G85" s="9">
        <f t="shared" ref="G85" si="50">G81+G82</f>
        <v>107.87390350787675</v>
      </c>
      <c r="H85" s="8">
        <f>H81+H82</f>
        <v>238.86842075459671</v>
      </c>
      <c r="I85" s="9">
        <f t="shared" ref="I85" si="51">I81+I82</f>
        <v>107.87390350787675</v>
      </c>
    </row>
    <row r="86" spans="2:9" ht="23.25" customHeight="1">
      <c r="B86" s="10" t="s">
        <v>55</v>
      </c>
      <c r="C86" s="18" t="s">
        <v>69</v>
      </c>
      <c r="D86" s="8"/>
      <c r="E86" s="9">
        <f>E85</f>
        <v>107.87390350787675</v>
      </c>
      <c r="F86" s="8"/>
      <c r="G86" s="9">
        <f>G85</f>
        <v>107.87390350787675</v>
      </c>
      <c r="H86" s="8"/>
      <c r="I86" s="9">
        <f>I85</f>
        <v>107.87390350787675</v>
      </c>
    </row>
    <row r="87" spans="2:9" ht="16.5" customHeight="1">
      <c r="B87" s="10" t="s">
        <v>57</v>
      </c>
      <c r="C87" s="22" t="s">
        <v>58</v>
      </c>
      <c r="D87" s="8"/>
      <c r="E87" s="9">
        <f>E86*0.2</f>
        <v>21.574780701575349</v>
      </c>
      <c r="F87" s="8"/>
      <c r="G87" s="9">
        <f>G86*0.2</f>
        <v>21.574780701575349</v>
      </c>
      <c r="H87" s="8"/>
      <c r="I87" s="9">
        <f>I86*0.2</f>
        <v>21.574780701575349</v>
      </c>
    </row>
    <row r="88" spans="2:9" ht="30.75" customHeight="1">
      <c r="B88" s="10" t="s">
        <v>59</v>
      </c>
      <c r="C88" s="18" t="s">
        <v>70</v>
      </c>
      <c r="D88" s="8"/>
      <c r="E88" s="9">
        <f>SUM(E86:E87)</f>
        <v>129.4486842094521</v>
      </c>
      <c r="F88" s="8"/>
      <c r="G88" s="9">
        <f>SUM(G86:G87)</f>
        <v>129.4486842094521</v>
      </c>
      <c r="H88" s="8"/>
      <c r="I88" s="9">
        <f>SUM(I86:I87)</f>
        <v>129.4486842094521</v>
      </c>
    </row>
    <row r="89" spans="2:9" ht="38.25" customHeight="1">
      <c r="B89" s="23" t="s">
        <v>61</v>
      </c>
      <c r="C89" s="24" t="s">
        <v>62</v>
      </c>
      <c r="D89" s="9">
        <f>[3]Д2!$F$39</f>
        <v>70738.11</v>
      </c>
      <c r="E89" s="9"/>
      <c r="F89" s="9">
        <f>[3]Д2!$F$43</f>
        <v>15636.410000000002</v>
      </c>
      <c r="G89" s="9"/>
      <c r="H89" s="9">
        <f>[3]Д2!$F$47</f>
        <v>2214.3300000000004</v>
      </c>
      <c r="I89" s="8"/>
    </row>
    <row r="90" spans="2:9">
      <c r="B90" s="25">
        <v>11</v>
      </c>
      <c r="C90" s="11" t="s">
        <v>63</v>
      </c>
      <c r="D90" s="8"/>
      <c r="E90" s="8">
        <f>E82/E81</f>
        <v>0</v>
      </c>
      <c r="F90" s="8"/>
      <c r="G90" s="8">
        <f>G82/G81</f>
        <v>0</v>
      </c>
      <c r="H90" s="8"/>
      <c r="I90" s="8">
        <f>I82/I81</f>
        <v>0</v>
      </c>
    </row>
    <row r="91" spans="2:9">
      <c r="B91" s="3"/>
      <c r="C91" s="3"/>
      <c r="D91" s="3"/>
      <c r="E91" s="3"/>
      <c r="F91" s="3"/>
      <c r="G91" s="3"/>
      <c r="H91" s="3"/>
      <c r="I91" s="3"/>
    </row>
    <row r="92" spans="2:9">
      <c r="B92" s="3"/>
      <c r="C92" s="3"/>
      <c r="D92" s="3"/>
      <c r="E92" s="3"/>
      <c r="F92" s="3"/>
      <c r="G92" s="3"/>
      <c r="H92" s="3"/>
      <c r="I92" s="3"/>
    </row>
    <row r="93" spans="2:9">
      <c r="B93" s="3"/>
      <c r="C93" s="3"/>
      <c r="D93" s="3"/>
      <c r="E93" s="3"/>
      <c r="F93" s="3"/>
      <c r="G93" s="3"/>
      <c r="H93" s="3"/>
      <c r="I93" s="3"/>
    </row>
    <row r="94" spans="2:9">
      <c r="B94" s="3"/>
      <c r="C94" s="3"/>
      <c r="D94" s="3"/>
      <c r="E94" s="3"/>
      <c r="F94" s="3"/>
      <c r="G94" s="3"/>
      <c r="H94" s="3"/>
      <c r="I94" s="3"/>
    </row>
    <row r="95" spans="2:9" ht="14.25">
      <c r="B95" s="3"/>
      <c r="C95" s="26" t="s">
        <v>64</v>
      </c>
      <c r="D95" s="26"/>
      <c r="E95" s="26"/>
      <c r="F95" s="26"/>
      <c r="G95" s="26"/>
      <c r="H95" s="26" t="s">
        <v>65</v>
      </c>
      <c r="I95" s="3"/>
    </row>
    <row r="96" spans="2:9" ht="14.25">
      <c r="B96" s="3"/>
      <c r="C96" s="26"/>
      <c r="D96" s="26"/>
      <c r="E96" s="26"/>
      <c r="F96" s="26"/>
      <c r="G96" s="26"/>
      <c r="H96" s="26"/>
      <c r="I96" s="3"/>
    </row>
    <row r="97" spans="2:9" ht="14.25">
      <c r="B97" s="3"/>
      <c r="C97" s="26"/>
      <c r="D97" s="26"/>
      <c r="E97" s="26"/>
      <c r="F97" s="26"/>
      <c r="H97" s="2" t="s">
        <v>71</v>
      </c>
      <c r="I97" s="3"/>
    </row>
    <row r="98" spans="2:9" ht="14.25">
      <c r="B98" s="3"/>
      <c r="C98" s="26"/>
      <c r="D98" s="26"/>
      <c r="E98" s="26"/>
      <c r="F98" s="26"/>
      <c r="G98" s="2" t="s">
        <v>1</v>
      </c>
      <c r="H98" s="26"/>
      <c r="I98" s="3"/>
    </row>
    <row r="99" spans="2:9" ht="14.25">
      <c r="B99" s="3"/>
      <c r="C99" s="26"/>
      <c r="D99" s="26"/>
      <c r="E99" s="26"/>
      <c r="F99" s="26"/>
      <c r="G99" s="2" t="s">
        <v>2</v>
      </c>
      <c r="H99" s="2"/>
      <c r="I99" s="2"/>
    </row>
    <row r="100" spans="2:9">
      <c r="B100" s="3"/>
      <c r="C100" s="2"/>
      <c r="D100" s="2"/>
      <c r="E100" s="2"/>
      <c r="F100" s="2"/>
      <c r="G100" s="2" t="s">
        <v>285</v>
      </c>
      <c r="H100" s="2"/>
      <c r="I100" s="2"/>
    </row>
    <row r="101" spans="2:9" ht="41.25" customHeight="1">
      <c r="B101" s="3"/>
      <c r="C101" s="105" t="s">
        <v>72</v>
      </c>
      <c r="D101" s="105"/>
      <c r="E101" s="105"/>
      <c r="F101" s="105"/>
      <c r="G101" s="105"/>
      <c r="H101" s="105"/>
      <c r="I101" s="105"/>
    </row>
    <row r="102" spans="2:9" ht="15" customHeight="1">
      <c r="B102" s="3"/>
      <c r="C102" s="3"/>
      <c r="D102" s="3"/>
      <c r="E102" s="3"/>
      <c r="F102" s="3"/>
      <c r="G102" s="3"/>
      <c r="H102" s="3"/>
      <c r="I102" s="3"/>
    </row>
    <row r="103" spans="2:9">
      <c r="B103" s="3"/>
      <c r="C103" s="3"/>
      <c r="D103" s="3"/>
      <c r="E103" s="3"/>
      <c r="F103" s="3"/>
      <c r="G103" s="3"/>
      <c r="H103" s="3"/>
      <c r="I103" s="3"/>
    </row>
    <row r="104" spans="2:9" ht="25.5" customHeight="1">
      <c r="B104" s="103" t="s">
        <v>4</v>
      </c>
      <c r="C104" s="103" t="s">
        <v>5</v>
      </c>
      <c r="D104" s="104" t="s">
        <v>6</v>
      </c>
      <c r="E104" s="104"/>
      <c r="F104" s="104" t="s">
        <v>7</v>
      </c>
      <c r="G104" s="104"/>
      <c r="H104" s="104" t="s">
        <v>8</v>
      </c>
      <c r="I104" s="104"/>
    </row>
    <row r="105" spans="2:9" ht="12.75" customHeight="1">
      <c r="B105" s="103"/>
      <c r="C105" s="103"/>
      <c r="D105" s="4" t="s">
        <v>9</v>
      </c>
      <c r="E105" s="4" t="s">
        <v>10</v>
      </c>
      <c r="F105" s="4" t="s">
        <v>9</v>
      </c>
      <c r="G105" s="4" t="s">
        <v>10</v>
      </c>
      <c r="H105" s="4" t="s">
        <v>9</v>
      </c>
      <c r="I105" s="4" t="s">
        <v>10</v>
      </c>
    </row>
    <row r="106" spans="2:9">
      <c r="B106" s="5">
        <v>1</v>
      </c>
      <c r="C106" s="5">
        <v>2</v>
      </c>
      <c r="D106" s="5">
        <v>3</v>
      </c>
      <c r="E106" s="5">
        <v>4</v>
      </c>
      <c r="F106" s="5">
        <v>5</v>
      </c>
      <c r="G106" s="5">
        <v>6</v>
      </c>
      <c r="H106" s="5">
        <v>7</v>
      </c>
      <c r="I106" s="5">
        <v>8</v>
      </c>
    </row>
    <row r="107" spans="2:9">
      <c r="B107" s="6">
        <v>1</v>
      </c>
      <c r="C107" s="7" t="s">
        <v>11</v>
      </c>
      <c r="D107" s="8">
        <f t="shared" ref="D107:I107" si="52">D108+D109+D110+D114</f>
        <v>723.52294455765173</v>
      </c>
      <c r="E107" s="9">
        <f t="shared" si="52"/>
        <v>10.228191629061785</v>
      </c>
      <c r="F107" s="8">
        <f t="shared" si="52"/>
        <v>159.93219787057802</v>
      </c>
      <c r="G107" s="9">
        <f t="shared" si="52"/>
        <v>10.228191629061785</v>
      </c>
      <c r="H107" s="8">
        <f t="shared" si="52"/>
        <v>22.648591569980386</v>
      </c>
      <c r="I107" s="9">
        <f t="shared" si="52"/>
        <v>10.228191629061785</v>
      </c>
    </row>
    <row r="108" spans="2:9">
      <c r="B108" s="10" t="s">
        <v>12</v>
      </c>
      <c r="C108" s="11" t="s">
        <v>13</v>
      </c>
      <c r="D108" s="8">
        <f>[3]Д5!L11</f>
        <v>0</v>
      </c>
      <c r="E108" s="9">
        <f t="shared" ref="E108:E109" si="53">D108/$D$43*1000</f>
        <v>0</v>
      </c>
      <c r="F108" s="8">
        <f>[3]Д5!P11</f>
        <v>0</v>
      </c>
      <c r="G108" s="9">
        <f t="shared" ref="G108:G109" si="54">F108/$F$43*1000</f>
        <v>0</v>
      </c>
      <c r="H108" s="8">
        <f>[3]Д5!T11</f>
        <v>0</v>
      </c>
      <c r="I108" s="9">
        <f t="shared" ref="I108:I109" si="55">H108/$H$43*1000</f>
        <v>0</v>
      </c>
    </row>
    <row r="109" spans="2:9" ht="14.25" customHeight="1">
      <c r="B109" s="10" t="s">
        <v>22</v>
      </c>
      <c r="C109" s="18" t="s">
        <v>23</v>
      </c>
      <c r="D109" s="8">
        <f>[3]Д5!L12</f>
        <v>549.71697580075204</v>
      </c>
      <c r="E109" s="9">
        <f t="shared" si="53"/>
        <v>7.7711572418425092</v>
      </c>
      <c r="F109" s="8">
        <f>[3]Д5!P12</f>
        <v>121.51300080791864</v>
      </c>
      <c r="G109" s="9">
        <f t="shared" si="54"/>
        <v>7.7711572418425092</v>
      </c>
      <c r="H109" s="8">
        <f>[3]Д5!T12</f>
        <v>17.207906615329126</v>
      </c>
      <c r="I109" s="9">
        <f t="shared" si="55"/>
        <v>7.7711572418425083</v>
      </c>
    </row>
    <row r="110" spans="2:9" ht="12.75" customHeight="1">
      <c r="B110" s="10" t="s">
        <v>24</v>
      </c>
      <c r="C110" s="19" t="s">
        <v>25</v>
      </c>
      <c r="D110" s="8">
        <f>SUM(D111:D113)</f>
        <v>168.54968896847089</v>
      </c>
      <c r="E110" s="9">
        <f t="shared" ref="E110:I110" si="56">SUM(E111:E113)</f>
        <v>2.3827281923205312</v>
      </c>
      <c r="F110" s="8">
        <f>SUM(F111:F113)</f>
        <v>37.257314933682679</v>
      </c>
      <c r="G110" s="9">
        <f t="shared" si="56"/>
        <v>2.3827281923205312</v>
      </c>
      <c r="H110" s="8">
        <f>SUM(H111:H113)</f>
        <v>5.2761465181011227</v>
      </c>
      <c r="I110" s="9">
        <f t="shared" si="56"/>
        <v>2.3827281923205312</v>
      </c>
    </row>
    <row r="111" spans="2:9" ht="14.25" customHeight="1">
      <c r="B111" s="12" t="s">
        <v>26</v>
      </c>
      <c r="C111" s="20" t="s">
        <v>27</v>
      </c>
      <c r="D111" s="14">
        <f>[3]Д5!L14</f>
        <v>110.47342097542546</v>
      </c>
      <c r="E111" s="15">
        <f t="shared" ref="E111:E113" si="57">D111/$D$43*1000</f>
        <v>1.5617242385388224</v>
      </c>
      <c r="F111" s="14">
        <f>[3]Д5!P14</f>
        <v>24.419760500730831</v>
      </c>
      <c r="G111" s="15">
        <f t="shared" ref="G111:G113" si="58">F111/$F$43*1000</f>
        <v>1.5617242385388224</v>
      </c>
      <c r="H111" s="14">
        <f>[3]Д5!T14</f>
        <v>3.4581728331236712</v>
      </c>
      <c r="I111" s="15">
        <f t="shared" ref="I111:I113" si="59">H111/$H$43*1000</f>
        <v>1.5617242385388224</v>
      </c>
    </row>
    <row r="112" spans="2:9">
      <c r="B112" s="12" t="s">
        <v>28</v>
      </c>
      <c r="C112" s="20" t="s">
        <v>29</v>
      </c>
      <c r="D112" s="14">
        <f>[3]Д5!L15</f>
        <v>11.29668505025181</v>
      </c>
      <c r="E112" s="15">
        <f t="shared" si="57"/>
        <v>0.1596972982491589</v>
      </c>
      <c r="F112" s="14">
        <f>[3]Д5!P15</f>
        <v>2.4970924313161307</v>
      </c>
      <c r="G112" s="15">
        <f t="shared" si="58"/>
        <v>0.1596972982491589</v>
      </c>
      <c r="H112" s="14">
        <f>[3]Д5!T15</f>
        <v>0.35362251843206005</v>
      </c>
      <c r="I112" s="15">
        <f t="shared" si="59"/>
        <v>0.1596972982491589</v>
      </c>
    </row>
    <row r="113" spans="2:9" ht="14.25" customHeight="1">
      <c r="B113" s="12" t="s">
        <v>30</v>
      </c>
      <c r="C113" s="17" t="s">
        <v>31</v>
      </c>
      <c r="D113" s="14">
        <f>[3]Д5!L16</f>
        <v>46.779582942793624</v>
      </c>
      <c r="E113" s="15">
        <f t="shared" si="57"/>
        <v>0.66130665553254986</v>
      </c>
      <c r="F113" s="14">
        <f>[3]Д5!P16</f>
        <v>10.34046200163572</v>
      </c>
      <c r="G113" s="15">
        <f t="shared" si="58"/>
        <v>0.66130665553254986</v>
      </c>
      <c r="H113" s="14">
        <f>[3]Д5!T16</f>
        <v>1.4643511665453914</v>
      </c>
      <c r="I113" s="15">
        <f t="shared" si="59"/>
        <v>0.66130665553254986</v>
      </c>
    </row>
    <row r="114" spans="2:9" ht="21" customHeight="1">
      <c r="B114" s="10" t="s">
        <v>32</v>
      </c>
      <c r="C114" s="18" t="s">
        <v>33</v>
      </c>
      <c r="D114" s="8">
        <f>SUM(D115:D117)</f>
        <v>5.256279788428845</v>
      </c>
      <c r="E114" s="9">
        <f t="shared" ref="E114:I114" si="60">SUM(E115:E117)</f>
        <v>7.4306194898744751E-2</v>
      </c>
      <c r="F114" s="8">
        <f>SUM(F115:F117)</f>
        <v>1.1618821289766814</v>
      </c>
      <c r="G114" s="9">
        <f t="shared" si="60"/>
        <v>7.4306194898744737E-2</v>
      </c>
      <c r="H114" s="8">
        <f>SUM(H115:H117)</f>
        <v>0.1645384365501375</v>
      </c>
      <c r="I114" s="9">
        <f t="shared" si="60"/>
        <v>7.4306194898744751E-2</v>
      </c>
    </row>
    <row r="115" spans="2:9" ht="13.5" customHeight="1">
      <c r="B115" s="12" t="s">
        <v>34</v>
      </c>
      <c r="C115" s="21" t="s">
        <v>23</v>
      </c>
      <c r="D115" s="14">
        <f>[3]Д5!L18</f>
        <v>3.0876884528116584</v>
      </c>
      <c r="E115" s="15">
        <f t="shared" ref="E115:E117" si="61">D115/$D$43*1000</f>
        <v>4.3649575212168633E-2</v>
      </c>
      <c r="F115" s="14">
        <f>[3]Д5!P18</f>
        <v>0.68252265434330583</v>
      </c>
      <c r="G115" s="15">
        <f t="shared" ref="G115:G117" si="62">F115/$F$43*1000</f>
        <v>4.3649575212168633E-2</v>
      </c>
      <c r="H115" s="14">
        <f>[3]Д5!T18</f>
        <v>9.6654563879561395E-2</v>
      </c>
      <c r="I115" s="15">
        <f t="shared" ref="I115:I117" si="63">H115/$H$43*1000</f>
        <v>4.3649575212168633E-2</v>
      </c>
    </row>
    <row r="116" spans="2:9" ht="14.25" customHeight="1">
      <c r="B116" s="12" t="s">
        <v>35</v>
      </c>
      <c r="C116" s="20" t="s">
        <v>27</v>
      </c>
      <c r="D116" s="14">
        <f>[3]Д5!L19</f>
        <v>0.67929145961856474</v>
      </c>
      <c r="E116" s="15">
        <f t="shared" si="61"/>
        <v>9.602906546677099E-3</v>
      </c>
      <c r="F116" s="14">
        <f>[3]Д5!P19</f>
        <v>0.15015498395552729</v>
      </c>
      <c r="G116" s="15">
        <f t="shared" si="62"/>
        <v>9.602906546677099E-3</v>
      </c>
      <c r="H116" s="14">
        <f>[3]Д5!T19</f>
        <v>2.1264004053503507E-2</v>
      </c>
      <c r="I116" s="15">
        <f t="shared" si="63"/>
        <v>9.602906546677099E-3</v>
      </c>
    </row>
    <row r="117" spans="2:9">
      <c r="B117" s="12" t="s">
        <v>36</v>
      </c>
      <c r="C117" s="17" t="s">
        <v>37</v>
      </c>
      <c r="D117" s="14">
        <f>[3]Д5!L20+[3]Д5!L21</f>
        <v>1.4892998759986218</v>
      </c>
      <c r="E117" s="15">
        <f t="shared" si="61"/>
        <v>2.1053713139899014E-2</v>
      </c>
      <c r="F117" s="14">
        <f>[3]Д5!P20+[3]Д5!P21</f>
        <v>0.32920449067784835</v>
      </c>
      <c r="G117" s="15">
        <f t="shared" si="62"/>
        <v>2.1053713139899011E-2</v>
      </c>
      <c r="H117" s="14">
        <f>[3]Д5!T20+[3]Д5!T21</f>
        <v>4.6619868617072589E-2</v>
      </c>
      <c r="I117" s="15">
        <f t="shared" si="63"/>
        <v>2.1053713139899014E-2</v>
      </c>
    </row>
    <row r="118" spans="2:9" ht="21" customHeight="1">
      <c r="B118" s="10" t="s">
        <v>38</v>
      </c>
      <c r="C118" s="18" t="s">
        <v>39</v>
      </c>
      <c r="D118" s="8">
        <f>SUM(D119:D121)</f>
        <v>21.641015418832694</v>
      </c>
      <c r="E118" s="9">
        <f t="shared" ref="E118" si="64">SUM(E119:E121)</f>
        <v>0.30593149037813838</v>
      </c>
      <c r="F118" s="8">
        <f>SUM(F119:F121)</f>
        <v>4.7836702154636273</v>
      </c>
      <c r="G118" s="9">
        <f t="shared" ref="G118" si="65">SUM(G119:G121)</f>
        <v>0.30593149037813838</v>
      </c>
      <c r="H118" s="8">
        <f>SUM(H119:H121)</f>
        <v>0.67743327708902334</v>
      </c>
      <c r="I118" s="9">
        <f t="shared" ref="I118" si="66">SUM(I119:I121)</f>
        <v>0.30593149037813838</v>
      </c>
    </row>
    <row r="119" spans="2:9" ht="14.25" customHeight="1">
      <c r="B119" s="12" t="s">
        <v>40</v>
      </c>
      <c r="C119" s="21" t="s">
        <v>23</v>
      </c>
      <c r="D119" s="14">
        <f>[3]Д5!L23</f>
        <v>15.717269310409369</v>
      </c>
      <c r="E119" s="15">
        <f t="shared" ref="E119:E121" si="67">D119/$D$43*1000</f>
        <v>0.22218955680904351</v>
      </c>
      <c r="F119" s="14">
        <f>[3]Д5!P23</f>
        <v>3.4742470079844963</v>
      </c>
      <c r="G119" s="15">
        <f t="shared" ref="G119:G121" si="68">F119/$F$43*1000</f>
        <v>0.22218955680904351</v>
      </c>
      <c r="H119" s="14">
        <f>[3]Д5!T23</f>
        <v>0.4920010013289694</v>
      </c>
      <c r="I119" s="15">
        <f t="shared" ref="I119:I121" si="69">H119/$H$43*1000</f>
        <v>0.22218955680904351</v>
      </c>
    </row>
    <row r="120" spans="2:9" ht="12.75" customHeight="1">
      <c r="B120" s="12" t="s">
        <v>41</v>
      </c>
      <c r="C120" s="20" t="s">
        <v>27</v>
      </c>
      <c r="D120" s="14">
        <f>[3]Д5!L24</f>
        <v>3.428066215799578</v>
      </c>
      <c r="E120" s="15">
        <f t="shared" si="67"/>
        <v>4.8461376983348549E-2</v>
      </c>
      <c r="F120" s="14">
        <f>[3]Д5!P24</f>
        <v>0.75776195967620119</v>
      </c>
      <c r="G120" s="15">
        <f t="shared" si="68"/>
        <v>4.8461376983348549E-2</v>
      </c>
      <c r="H120" s="14">
        <f>[3]Д5!T24</f>
        <v>0.10730948089553821</v>
      </c>
      <c r="I120" s="15">
        <f t="shared" si="69"/>
        <v>4.8461376983348549E-2</v>
      </c>
    </row>
    <row r="121" spans="2:9">
      <c r="B121" s="12" t="s">
        <v>42</v>
      </c>
      <c r="C121" s="17" t="s">
        <v>37</v>
      </c>
      <c r="D121" s="14">
        <f>[3]Д5!L25+[3]Д5!L26</f>
        <v>2.4956798926237482</v>
      </c>
      <c r="E121" s="15">
        <f t="shared" si="67"/>
        <v>3.5280556585746331E-2</v>
      </c>
      <c r="F121" s="14">
        <f>[3]Д5!P25+[3]Д5!P26</f>
        <v>0.55166124780292969</v>
      </c>
      <c r="G121" s="15">
        <f t="shared" si="68"/>
        <v>3.5280556585746317E-2</v>
      </c>
      <c r="H121" s="14">
        <f>[3]Д5!T25+[3]Д5!T26</f>
        <v>7.8122794864515677E-2</v>
      </c>
      <c r="I121" s="15">
        <f t="shared" si="69"/>
        <v>3.5280556585746324E-2</v>
      </c>
    </row>
    <row r="122" spans="2:9" ht="12.75" customHeight="1">
      <c r="B122" s="10" t="s">
        <v>43</v>
      </c>
      <c r="C122" s="19" t="s">
        <v>44</v>
      </c>
      <c r="D122" s="8">
        <f>[3]Д5!L27</f>
        <v>0</v>
      </c>
      <c r="E122" s="9">
        <v>0</v>
      </c>
      <c r="F122" s="8">
        <f>[3]Д5!P27</f>
        <v>0</v>
      </c>
      <c r="G122" s="9">
        <v>0</v>
      </c>
      <c r="H122" s="8">
        <f>[3]Д5!T27</f>
        <v>0</v>
      </c>
      <c r="I122" s="9">
        <v>0</v>
      </c>
    </row>
    <row r="123" spans="2:9" ht="13.5" customHeight="1">
      <c r="B123" s="10" t="s">
        <v>45</v>
      </c>
      <c r="C123" s="19" t="s">
        <v>46</v>
      </c>
      <c r="D123" s="8">
        <f t="shared" ref="D123:I123" si="70">D107+D118+D122</f>
        <v>745.16395997648442</v>
      </c>
      <c r="E123" s="9">
        <f t="shared" si="70"/>
        <v>10.534123119439924</v>
      </c>
      <c r="F123" s="8">
        <f t="shared" si="70"/>
        <v>164.71586808604164</v>
      </c>
      <c r="G123" s="9">
        <f t="shared" si="70"/>
        <v>10.534123119439924</v>
      </c>
      <c r="H123" s="8">
        <f t="shared" si="70"/>
        <v>23.326024847069409</v>
      </c>
      <c r="I123" s="9">
        <f t="shared" si="70"/>
        <v>10.534123119439924</v>
      </c>
    </row>
    <row r="124" spans="2:9" ht="14.25" customHeight="1">
      <c r="B124" s="10" t="s">
        <v>47</v>
      </c>
      <c r="C124" s="19" t="s">
        <v>48</v>
      </c>
      <c r="D124" s="8">
        <f>SUM(D125:D126)</f>
        <v>0</v>
      </c>
      <c r="E124" s="9">
        <f t="shared" ref="E124:I124" si="71">SUM(E125:E126)</f>
        <v>0</v>
      </c>
      <c r="F124" s="8">
        <f>SUM(F125:F126)</f>
        <v>0</v>
      </c>
      <c r="G124" s="9">
        <f t="shared" si="71"/>
        <v>0</v>
      </c>
      <c r="H124" s="8">
        <f>SUM(H125:H126)</f>
        <v>0</v>
      </c>
      <c r="I124" s="9">
        <f t="shared" si="71"/>
        <v>0</v>
      </c>
    </row>
    <row r="125" spans="2:9" ht="12" customHeight="1">
      <c r="B125" s="12" t="s">
        <v>49</v>
      </c>
      <c r="C125" s="20" t="s">
        <v>50</v>
      </c>
      <c r="D125" s="14">
        <v>0</v>
      </c>
      <c r="E125" s="15">
        <f t="shared" ref="E125:E126" si="72">D125/$D$43*1000</f>
        <v>0</v>
      </c>
      <c r="F125" s="14">
        <v>0</v>
      </c>
      <c r="G125" s="15">
        <f t="shared" ref="G125:G126" si="73">F125/$D$43</f>
        <v>0</v>
      </c>
      <c r="H125" s="14">
        <v>0</v>
      </c>
      <c r="I125" s="15">
        <f t="shared" ref="I125:I126" si="74">H125/$H$43*1000</f>
        <v>0</v>
      </c>
    </row>
    <row r="126" spans="2:9" ht="18.75" customHeight="1">
      <c r="B126" s="12" t="s">
        <v>51</v>
      </c>
      <c r="C126" s="20" t="s">
        <v>52</v>
      </c>
      <c r="D126" s="14">
        <v>0</v>
      </c>
      <c r="E126" s="15">
        <f t="shared" si="72"/>
        <v>0</v>
      </c>
      <c r="F126" s="14">
        <v>0</v>
      </c>
      <c r="G126" s="15">
        <f t="shared" si="73"/>
        <v>0</v>
      </c>
      <c r="H126" s="14">
        <v>0</v>
      </c>
      <c r="I126" s="15">
        <f t="shared" si="74"/>
        <v>0</v>
      </c>
    </row>
    <row r="127" spans="2:9" ht="33.75" customHeight="1">
      <c r="B127" s="10" t="s">
        <v>53</v>
      </c>
      <c r="C127" s="19" t="s">
        <v>73</v>
      </c>
      <c r="D127" s="8">
        <f>D123+D124</f>
        <v>745.16395997648442</v>
      </c>
      <c r="E127" s="9">
        <f t="shared" ref="E127" si="75">E123+E124</f>
        <v>10.534123119439924</v>
      </c>
      <c r="F127" s="8">
        <f>F123+F124</f>
        <v>164.71586808604164</v>
      </c>
      <c r="G127" s="9">
        <f t="shared" ref="G127" si="76">G123+G124</f>
        <v>10.534123119439924</v>
      </c>
      <c r="H127" s="8">
        <f>H123+H124</f>
        <v>23.326024847069409</v>
      </c>
      <c r="I127" s="9">
        <f t="shared" ref="I127" si="77">I123+I124</f>
        <v>10.534123119439924</v>
      </c>
    </row>
    <row r="128" spans="2:9" ht="24" customHeight="1">
      <c r="B128" s="10" t="s">
        <v>55</v>
      </c>
      <c r="C128" s="18" t="s">
        <v>74</v>
      </c>
      <c r="D128" s="8"/>
      <c r="E128" s="9">
        <f>E127</f>
        <v>10.534123119439924</v>
      </c>
      <c r="F128" s="8"/>
      <c r="G128" s="9">
        <f>G127</f>
        <v>10.534123119439924</v>
      </c>
      <c r="H128" s="8"/>
      <c r="I128" s="9">
        <f>I127</f>
        <v>10.534123119439924</v>
      </c>
    </row>
    <row r="129" spans="2:9" ht="13.5" customHeight="1">
      <c r="B129" s="10" t="s">
        <v>57</v>
      </c>
      <c r="C129" s="22" t="s">
        <v>58</v>
      </c>
      <c r="D129" s="8"/>
      <c r="E129" s="9">
        <f>E128*0.2</f>
        <v>2.1068246238879849</v>
      </c>
      <c r="F129" s="8"/>
      <c r="G129" s="9">
        <f>G128*0.2</f>
        <v>2.1068246238879849</v>
      </c>
      <c r="H129" s="8"/>
      <c r="I129" s="9">
        <f>I128*0.2</f>
        <v>2.1068246238879849</v>
      </c>
    </row>
    <row r="130" spans="2:9" ht="22.5" customHeight="1">
      <c r="B130" s="10" t="s">
        <v>59</v>
      </c>
      <c r="C130" s="18" t="s">
        <v>75</v>
      </c>
      <c r="D130" s="8"/>
      <c r="E130" s="9">
        <f>SUM(E128:E129)-0.01</f>
        <v>12.630947743327908</v>
      </c>
      <c r="F130" s="8"/>
      <c r="G130" s="9">
        <f>SUM(G128:G129)-0.01</f>
        <v>12.630947743327908</v>
      </c>
      <c r="H130" s="8"/>
      <c r="I130" s="9">
        <f>SUM(I128:I129)-0.01</f>
        <v>12.630947743327908</v>
      </c>
    </row>
    <row r="131" spans="2:9" ht="32.25" customHeight="1">
      <c r="B131" s="23" t="s">
        <v>61</v>
      </c>
      <c r="C131" s="24" t="s">
        <v>62</v>
      </c>
      <c r="D131" s="8">
        <f>[3]Д2!$F$39</f>
        <v>70738.11</v>
      </c>
      <c r="E131" s="8"/>
      <c r="F131" s="8">
        <f>[3]Д2!$F$43</f>
        <v>15636.410000000002</v>
      </c>
      <c r="G131" s="9"/>
      <c r="H131" s="8">
        <f>[3]Д2!$F$47</f>
        <v>2214.3300000000004</v>
      </c>
      <c r="I131" s="9"/>
    </row>
    <row r="132" spans="2:9">
      <c r="B132" s="25">
        <v>11</v>
      </c>
      <c r="C132" s="11" t="s">
        <v>63</v>
      </c>
      <c r="D132" s="8"/>
      <c r="E132" s="8">
        <f>E124/E123</f>
        <v>0</v>
      </c>
      <c r="F132" s="8"/>
      <c r="G132" s="8">
        <f>G124/G123</f>
        <v>0</v>
      </c>
      <c r="H132" s="8"/>
      <c r="I132" s="8">
        <f>I124/I123</f>
        <v>0</v>
      </c>
    </row>
    <row r="133" spans="2:9">
      <c r="B133" s="3"/>
      <c r="C133" s="3"/>
      <c r="D133" s="3"/>
      <c r="E133" s="3"/>
      <c r="F133" s="3"/>
      <c r="G133" s="3"/>
      <c r="H133" s="3"/>
      <c r="I133" s="3"/>
    </row>
    <row r="134" spans="2:9">
      <c r="B134" s="3"/>
      <c r="C134" s="3"/>
      <c r="D134" s="3"/>
      <c r="E134" s="3"/>
      <c r="F134" s="3"/>
      <c r="G134" s="3"/>
      <c r="H134" s="3"/>
      <c r="I134" s="3"/>
    </row>
    <row r="135" spans="2:9">
      <c r="B135" s="3"/>
      <c r="C135" s="3"/>
      <c r="D135" s="3"/>
      <c r="E135" s="3"/>
      <c r="F135" s="3"/>
      <c r="G135" s="3"/>
      <c r="H135" s="3"/>
      <c r="I135" s="3"/>
    </row>
    <row r="136" spans="2:9">
      <c r="B136" s="3"/>
      <c r="C136" s="3"/>
      <c r="D136" s="3"/>
      <c r="E136" s="3"/>
      <c r="F136" s="3"/>
      <c r="G136" s="3"/>
      <c r="H136" s="3"/>
      <c r="I136" s="3"/>
    </row>
    <row r="137" spans="2:9" ht="14.25">
      <c r="B137" s="3"/>
      <c r="C137" s="26" t="s">
        <v>64</v>
      </c>
      <c r="D137" s="26"/>
      <c r="E137" s="26"/>
      <c r="F137" s="26"/>
      <c r="G137" s="26"/>
      <c r="H137" s="26" t="s">
        <v>65</v>
      </c>
      <c r="I137" s="3"/>
    </row>
    <row r="138" spans="2:9">
      <c r="B138" s="3"/>
      <c r="C138" s="3"/>
      <c r="D138" s="3"/>
      <c r="E138" s="3"/>
      <c r="F138" s="3"/>
      <c r="G138" s="3"/>
      <c r="H138" s="3"/>
      <c r="I138" s="3"/>
    </row>
    <row r="139" spans="2:9">
      <c r="B139" s="3"/>
      <c r="C139" s="3"/>
      <c r="D139" s="3"/>
      <c r="E139" s="3"/>
      <c r="F139" s="3"/>
      <c r="G139" s="3"/>
      <c r="H139" s="3"/>
      <c r="I139" s="3"/>
    </row>
    <row r="140" spans="2:9">
      <c r="B140" s="3"/>
      <c r="C140" s="3"/>
      <c r="D140" s="3"/>
      <c r="E140" s="3"/>
      <c r="F140" s="3"/>
      <c r="G140" s="3"/>
      <c r="H140" s="3"/>
      <c r="I140" s="3"/>
    </row>
    <row r="141" spans="2:9">
      <c r="B141" s="3"/>
      <c r="C141" s="3"/>
      <c r="D141" s="3"/>
      <c r="E141" s="3"/>
      <c r="F141" s="3"/>
      <c r="G141" s="3"/>
      <c r="H141" s="3"/>
      <c r="I141" s="3"/>
    </row>
    <row r="142" spans="2:9">
      <c r="B142" s="3"/>
      <c r="C142" s="3"/>
      <c r="D142" s="3"/>
      <c r="E142" s="3"/>
      <c r="F142" s="3"/>
      <c r="G142" s="3"/>
      <c r="H142" s="3"/>
      <c r="I142" s="3"/>
    </row>
    <row r="143" spans="2:9">
      <c r="B143" s="3"/>
      <c r="C143" s="3"/>
      <c r="D143" s="3"/>
      <c r="E143" s="3"/>
      <c r="F143" s="3"/>
      <c r="H143" s="2" t="s">
        <v>76</v>
      </c>
      <c r="I143" s="3"/>
    </row>
    <row r="144" spans="2:9" ht="14.25">
      <c r="B144" s="3"/>
      <c r="C144" s="3"/>
      <c r="D144" s="3"/>
      <c r="E144" s="3"/>
      <c r="F144" s="3"/>
      <c r="G144" s="2" t="s">
        <v>1</v>
      </c>
      <c r="H144" s="26"/>
      <c r="I144" s="3"/>
    </row>
    <row r="145" spans="2:9">
      <c r="B145" s="3"/>
      <c r="C145" s="3"/>
      <c r="D145" s="3"/>
      <c r="E145" s="3"/>
      <c r="F145" s="3"/>
      <c r="G145" s="2" t="s">
        <v>2</v>
      </c>
      <c r="H145" s="2"/>
      <c r="I145" s="2"/>
    </row>
    <row r="146" spans="2:9">
      <c r="B146" s="3"/>
      <c r="C146" s="2"/>
      <c r="D146" s="2"/>
      <c r="E146" s="2"/>
      <c r="F146" s="2"/>
      <c r="G146" s="2" t="s">
        <v>285</v>
      </c>
      <c r="H146" s="2"/>
      <c r="I146" s="2"/>
    </row>
    <row r="147" spans="2:9">
      <c r="B147" s="3"/>
      <c r="C147" s="3"/>
      <c r="D147" s="3"/>
      <c r="E147" s="3"/>
      <c r="F147" s="3"/>
      <c r="G147" s="3"/>
      <c r="H147" s="3"/>
      <c r="I147" s="3"/>
    </row>
    <row r="148" spans="2:9" ht="28.5" customHeight="1">
      <c r="B148" s="105" t="s">
        <v>77</v>
      </c>
      <c r="C148" s="105"/>
      <c r="D148" s="105"/>
      <c r="E148" s="105"/>
      <c r="F148" s="105"/>
      <c r="G148" s="105"/>
      <c r="H148" s="105"/>
      <c r="I148" s="105"/>
    </row>
    <row r="149" spans="2:9">
      <c r="B149" s="3"/>
      <c r="C149" s="3"/>
      <c r="D149" s="3"/>
      <c r="E149" s="3"/>
      <c r="F149" s="3"/>
      <c r="G149" s="3"/>
      <c r="H149" s="3"/>
      <c r="I149" s="3"/>
    </row>
    <row r="150" spans="2:9">
      <c r="B150" s="3"/>
      <c r="C150" s="3"/>
      <c r="D150" s="3"/>
      <c r="E150" s="3"/>
      <c r="F150" s="3"/>
      <c r="G150" s="3"/>
      <c r="H150" s="3"/>
      <c r="I150" s="3"/>
    </row>
    <row r="151" spans="2:9" ht="24" customHeight="1">
      <c r="B151" s="103" t="s">
        <v>4</v>
      </c>
      <c r="C151" s="103" t="s">
        <v>5</v>
      </c>
      <c r="D151" s="104" t="s">
        <v>6</v>
      </c>
      <c r="E151" s="104"/>
      <c r="F151" s="104" t="s">
        <v>7</v>
      </c>
      <c r="G151" s="104"/>
      <c r="H151" s="104" t="s">
        <v>8</v>
      </c>
      <c r="I151" s="104"/>
    </row>
    <row r="152" spans="2:9">
      <c r="B152" s="103"/>
      <c r="C152" s="103"/>
      <c r="D152" s="4" t="s">
        <v>9</v>
      </c>
      <c r="E152" s="4" t="s">
        <v>10</v>
      </c>
      <c r="F152" s="4" t="s">
        <v>9</v>
      </c>
      <c r="G152" s="4" t="s">
        <v>10</v>
      </c>
      <c r="H152" s="4" t="s">
        <v>9</v>
      </c>
      <c r="I152" s="4" t="s">
        <v>10</v>
      </c>
    </row>
    <row r="153" spans="2:9">
      <c r="B153" s="5">
        <v>1</v>
      </c>
      <c r="C153" s="5">
        <v>2</v>
      </c>
      <c r="D153" s="5">
        <v>3</v>
      </c>
      <c r="E153" s="5">
        <v>4</v>
      </c>
      <c r="F153" s="5">
        <v>5</v>
      </c>
      <c r="G153" s="5">
        <v>6</v>
      </c>
      <c r="H153" s="5">
        <v>7</v>
      </c>
      <c r="I153" s="5">
        <v>8</v>
      </c>
    </row>
    <row r="154" spans="2:9">
      <c r="B154" s="6">
        <v>1</v>
      </c>
      <c r="C154" s="7" t="s">
        <v>11</v>
      </c>
      <c r="D154" s="8">
        <f>D155+D160+D161+D165</f>
        <v>115011.37648318795</v>
      </c>
      <c r="E154" s="9">
        <f t="shared" ref="E154" si="78">E155+E160+E161+E165</f>
        <v>1625.8757335075527</v>
      </c>
      <c r="F154" s="8">
        <f>F155+F160+F161+F165</f>
        <v>25422.859578174845</v>
      </c>
      <c r="G154" s="9">
        <f t="shared" ref="G154" si="79">G155+G160+G161+G165</f>
        <v>1625.8757335075534</v>
      </c>
      <c r="H154" s="8">
        <f>H155+H160+H161+H165</f>
        <v>3600.2254129777803</v>
      </c>
      <c r="I154" s="9">
        <f t="shared" ref="I154" si="80">I155+I160+I161+I165</f>
        <v>1625.8757335075527</v>
      </c>
    </row>
    <row r="155" spans="2:9">
      <c r="B155" s="10" t="s">
        <v>12</v>
      </c>
      <c r="C155" s="11" t="s">
        <v>13</v>
      </c>
      <c r="D155" s="8">
        <f>SUM(D156:D159)</f>
        <v>95005.219719187997</v>
      </c>
      <c r="E155" s="9">
        <f t="shared" ref="E155" si="81">SUM(E156:E159)</f>
        <v>1343.0556699802694</v>
      </c>
      <c r="F155" s="8">
        <f>SUM(F156:F159)</f>
        <v>21000.569108636195</v>
      </c>
      <c r="G155" s="9">
        <f t="shared" ref="G155" si="82">SUM(G156:G159)</f>
        <v>1343.0556699802701</v>
      </c>
      <c r="H155" s="8">
        <f>SUM(H156:H159)</f>
        <v>2973.9684617074108</v>
      </c>
      <c r="I155" s="9">
        <f t="shared" ref="I155" si="83">SUM(I156:I159)</f>
        <v>1343.0556699802694</v>
      </c>
    </row>
    <row r="156" spans="2:9" ht="12.75" customHeight="1">
      <c r="B156" s="12" t="s">
        <v>14</v>
      </c>
      <c r="C156" s="13" t="s">
        <v>15</v>
      </c>
      <c r="D156" s="14">
        <f>D17</f>
        <v>84930.294093417106</v>
      </c>
      <c r="E156" s="15">
        <f>D156/$D$43*1000</f>
        <v>1200.62995877918</v>
      </c>
      <c r="F156" s="14">
        <f>F17</f>
        <v>18773.54229375437</v>
      </c>
      <c r="G156" s="15">
        <f>F156/$F$43*1000</f>
        <v>1200.6299587791807</v>
      </c>
      <c r="H156" s="14">
        <f>H17</f>
        <v>2658.5909366235023</v>
      </c>
      <c r="I156" s="15">
        <f>H156/$H$43*1000</f>
        <v>1200.62995877918</v>
      </c>
    </row>
    <row r="157" spans="2:9" ht="14.25" customHeight="1">
      <c r="B157" s="12" t="s">
        <v>16</v>
      </c>
      <c r="C157" s="16" t="s">
        <v>78</v>
      </c>
      <c r="D157" s="14">
        <f>D18+D64</f>
        <v>8698.041720027064</v>
      </c>
      <c r="E157" s="15">
        <f t="shared" ref="E157:E160" si="84">D157/$D$43*1000</f>
        <v>122.96118344167047</v>
      </c>
      <c r="F157" s="14">
        <f>F18+F64</f>
        <v>1922.6714783791704</v>
      </c>
      <c r="G157" s="15">
        <f t="shared" ref="G157:G160" si="85">F157/$F$43*1000</f>
        <v>122.96118344167044</v>
      </c>
      <c r="H157" s="14">
        <f>H18+H64</f>
        <v>272.27663733039418</v>
      </c>
      <c r="I157" s="15">
        <f t="shared" ref="I157:I160" si="86">H157/$H$43*1000</f>
        <v>122.96118344167046</v>
      </c>
    </row>
    <row r="158" spans="2:9" ht="24.75" customHeight="1">
      <c r="B158" s="12" t="s">
        <v>18</v>
      </c>
      <c r="C158" s="17" t="s">
        <v>19</v>
      </c>
      <c r="D158" s="14">
        <f>D19+D65</f>
        <v>457.74366809576378</v>
      </c>
      <c r="E158" s="15">
        <f t="shared" si="84"/>
        <v>6.4709626550068107</v>
      </c>
      <c r="F158" s="14">
        <f>F19+F65</f>
        <v>101.18262516837504</v>
      </c>
      <c r="G158" s="15">
        <f t="shared" si="85"/>
        <v>6.4709626550068098</v>
      </c>
      <c r="H158" s="14">
        <f>H19+H65</f>
        <v>14.328846735861232</v>
      </c>
      <c r="I158" s="15">
        <f t="shared" si="86"/>
        <v>6.4709626550068107</v>
      </c>
    </row>
    <row r="159" spans="2:9" ht="23.25" customHeight="1">
      <c r="B159" s="12" t="s">
        <v>20</v>
      </c>
      <c r="C159" s="17" t="s">
        <v>21</v>
      </c>
      <c r="D159" s="14">
        <f>D20+D66+D108</f>
        <v>919.1402376480662</v>
      </c>
      <c r="E159" s="15">
        <f t="shared" si="84"/>
        <v>12.993565104412122</v>
      </c>
      <c r="F159" s="14">
        <f>F20+F66+F108</f>
        <v>203.17271133428076</v>
      </c>
      <c r="G159" s="15">
        <f t="shared" si="85"/>
        <v>12.993565104412122</v>
      </c>
      <c r="H159" s="14">
        <f>H20+H66+H108</f>
        <v>28.772041017652899</v>
      </c>
      <c r="I159" s="15">
        <f t="shared" si="86"/>
        <v>12.993565104412122</v>
      </c>
    </row>
    <row r="160" spans="2:9" ht="14.25" customHeight="1">
      <c r="B160" s="10" t="s">
        <v>22</v>
      </c>
      <c r="C160" s="18" t="s">
        <v>23</v>
      </c>
      <c r="D160" s="8">
        <f>D21+D67+D109</f>
        <v>12100.952878606588</v>
      </c>
      <c r="E160" s="9">
        <f t="shared" si="84"/>
        <v>171.06695215077966</v>
      </c>
      <c r="F160" s="8">
        <f>F21+F67+F109</f>
        <v>2674.8730012799729</v>
      </c>
      <c r="G160" s="9">
        <f t="shared" si="85"/>
        <v>171.06695215077966</v>
      </c>
      <c r="H160" s="8">
        <f>H21+H67+H109</f>
        <v>378.79868415603596</v>
      </c>
      <c r="I160" s="9">
        <f t="shared" si="86"/>
        <v>171.06695215077963</v>
      </c>
    </row>
    <row r="161" spans="2:9" ht="10.5" customHeight="1">
      <c r="B161" s="10" t="s">
        <v>24</v>
      </c>
      <c r="C161" s="19" t="s">
        <v>25</v>
      </c>
      <c r="D161" s="8">
        <f>SUM(D162:D164)</f>
        <v>7069.6644208950347</v>
      </c>
      <c r="E161" s="9">
        <f t="shared" ref="E161" si="87">SUM(E162:E164)</f>
        <v>99.941381256794031</v>
      </c>
      <c r="F161" s="8">
        <f>SUM(F162:F164)</f>
        <v>1562.7244132975468</v>
      </c>
      <c r="G161" s="9">
        <f t="shared" ref="G161" si="88">SUM(G162:G164)</f>
        <v>99.941381256794017</v>
      </c>
      <c r="H161" s="8">
        <f>SUM(H162:H164)</f>
        <v>221.30319875835676</v>
      </c>
      <c r="I161" s="9">
        <f t="shared" ref="I161" si="89">SUM(I162:I164)</f>
        <v>99.941381256794031</v>
      </c>
    </row>
    <row r="162" spans="2:9" ht="14.25" customHeight="1">
      <c r="B162" s="12" t="s">
        <v>26</v>
      </c>
      <c r="C162" s="20" t="s">
        <v>27</v>
      </c>
      <c r="D162" s="14">
        <f>D23+D69+D111</f>
        <v>2586.5152957647902</v>
      </c>
      <c r="E162" s="15">
        <f t="shared" ref="E162:E164" si="90">D162/$D$43*1000</f>
        <v>36.564665012463436</v>
      </c>
      <c r="F162" s="14">
        <f>F23+F69+F111</f>
        <v>571.74009364753351</v>
      </c>
      <c r="G162" s="15">
        <f t="shared" ref="G162:G164" si="91">F162/$F$43*1000</f>
        <v>36.564665012463436</v>
      </c>
      <c r="H162" s="14">
        <f>H23+H69+H111</f>
        <v>80.966234677048178</v>
      </c>
      <c r="I162" s="15">
        <f t="shared" ref="I162:I164" si="92">H162/$H$43*1000</f>
        <v>36.564665012463436</v>
      </c>
    </row>
    <row r="163" spans="2:9">
      <c r="B163" s="12" t="s">
        <v>28</v>
      </c>
      <c r="C163" s="20" t="s">
        <v>29</v>
      </c>
      <c r="D163" s="14">
        <f>D24+D70+D112</f>
        <v>2039.9523105562425</v>
      </c>
      <c r="E163" s="15">
        <f t="shared" si="90"/>
        <v>28.838094636063115</v>
      </c>
      <c r="F163" s="14">
        <f>F24+F70+F112</f>
        <v>450.92427134828364</v>
      </c>
      <c r="G163" s="15">
        <f t="shared" si="91"/>
        <v>28.838094636063111</v>
      </c>
      <c r="H163" s="14">
        <f>H24+H70+H112</f>
        <v>63.857058095473647</v>
      </c>
      <c r="I163" s="15">
        <f t="shared" si="92"/>
        <v>28.838094636063115</v>
      </c>
    </row>
    <row r="164" spans="2:9" ht="15" customHeight="1">
      <c r="B164" s="12" t="s">
        <v>30</v>
      </c>
      <c r="C164" s="17" t="s">
        <v>31</v>
      </c>
      <c r="D164" s="14">
        <f>D25+D71+D113</f>
        <v>2443.1968145740016</v>
      </c>
      <c r="E164" s="15">
        <f t="shared" si="90"/>
        <v>34.538621608267476</v>
      </c>
      <c r="F164" s="14">
        <f>F25+F71+F113</f>
        <v>540.06004830172969</v>
      </c>
      <c r="G164" s="15">
        <f t="shared" si="91"/>
        <v>34.538621608267476</v>
      </c>
      <c r="H164" s="14">
        <f>H25+H71+H113</f>
        <v>76.479905985834932</v>
      </c>
      <c r="I164" s="15">
        <f t="shared" si="92"/>
        <v>34.538621608267476</v>
      </c>
    </row>
    <row r="165" spans="2:9" ht="18.75" customHeight="1">
      <c r="B165" s="10" t="s">
        <v>32</v>
      </c>
      <c r="C165" s="18" t="s">
        <v>33</v>
      </c>
      <c r="D165" s="8">
        <f>SUM(D166:D168)</f>
        <v>835.53946449833836</v>
      </c>
      <c r="E165" s="9">
        <f t="shared" ref="E165" si="93">SUM(E166:E168)</f>
        <v>11.811730119709706</v>
      </c>
      <c r="F165" s="8">
        <f>SUM(F166:F168)</f>
        <v>184.69305496113009</v>
      </c>
      <c r="G165" s="9">
        <f t="shared" ref="G165" si="94">SUM(G166:G168)</f>
        <v>11.811730119709708</v>
      </c>
      <c r="H165" s="8">
        <f>SUM(H166:H168)</f>
        <v>26.155068355976798</v>
      </c>
      <c r="I165" s="9">
        <f t="shared" ref="I165" si="95">SUM(I166:I168)</f>
        <v>11.811730119709706</v>
      </c>
    </row>
    <row r="166" spans="2:9" ht="12.75" customHeight="1">
      <c r="B166" s="12" t="s">
        <v>34</v>
      </c>
      <c r="C166" s="21" t="s">
        <v>23</v>
      </c>
      <c r="D166" s="14">
        <f>D27+D73+D115</f>
        <v>490.81967860221351</v>
      </c>
      <c r="E166" s="15">
        <f t="shared" ref="E166:E168" si="96">D166/$D$43*1000</f>
        <v>6.9385466844140105</v>
      </c>
      <c r="F166" s="14">
        <f>F27+F73+F115</f>
        <v>108.49396076163808</v>
      </c>
      <c r="G166" s="15">
        <f t="shared" ref="G166:G168" si="97">F166/$F$43*1000</f>
        <v>6.9385466844140105</v>
      </c>
      <c r="H166" s="14">
        <f>H27+H73+H115</f>
        <v>15.364232079698477</v>
      </c>
      <c r="I166" s="15">
        <f t="shared" ref="I166:I168" si="98">H166/$H$43*1000</f>
        <v>6.9385466844140096</v>
      </c>
    </row>
    <row r="167" spans="2:9" ht="12.75" customHeight="1">
      <c r="B167" s="12" t="s">
        <v>35</v>
      </c>
      <c r="C167" s="20" t="s">
        <v>27</v>
      </c>
      <c r="D167" s="14">
        <f>D28+D74+D116</f>
        <v>107.98032929248697</v>
      </c>
      <c r="E167" s="15">
        <f t="shared" si="96"/>
        <v>1.5264802705710823</v>
      </c>
      <c r="F167" s="14">
        <f>F28+F74+F116</f>
        <v>23.868671367560374</v>
      </c>
      <c r="G167" s="15">
        <f t="shared" si="97"/>
        <v>1.526480270571082</v>
      </c>
      <c r="H167" s="14">
        <f>H28+H74+H116</f>
        <v>3.3801310575336645</v>
      </c>
      <c r="I167" s="15">
        <f t="shared" si="98"/>
        <v>1.526480270571082</v>
      </c>
    </row>
    <row r="168" spans="2:9">
      <c r="B168" s="12" t="s">
        <v>36</v>
      </c>
      <c r="C168" s="17" t="s">
        <v>37</v>
      </c>
      <c r="D168" s="14">
        <f>D29+D75+D117</f>
        <v>236.7394566036379</v>
      </c>
      <c r="E168" s="15">
        <f t="shared" si="96"/>
        <v>3.3467031647246146</v>
      </c>
      <c r="F168" s="14">
        <f>F29+F75+F117</f>
        <v>52.330422831931621</v>
      </c>
      <c r="G168" s="15">
        <f t="shared" si="97"/>
        <v>3.346703164724615</v>
      </c>
      <c r="H168" s="14">
        <f>H29+H75+H117</f>
        <v>7.4107052187446563</v>
      </c>
      <c r="I168" s="15">
        <f t="shared" si="98"/>
        <v>3.3467031647246142</v>
      </c>
    </row>
    <row r="169" spans="2:9" ht="21" customHeight="1">
      <c r="B169" s="10" t="s">
        <v>38</v>
      </c>
      <c r="C169" s="18" t="s">
        <v>39</v>
      </c>
      <c r="D169" s="8">
        <f>SUM(D170:D172)</f>
        <v>3440.0608723411638</v>
      </c>
      <c r="E169" s="9">
        <f t="shared" ref="E169" si="99">SUM(E170:E172)</f>
        <v>48.630941261240423</v>
      </c>
      <c r="F169" s="8">
        <f>SUM(F170:F172)</f>
        <v>760.41333624667232</v>
      </c>
      <c r="G169" s="9">
        <f t="shared" ref="G169" si="100">SUM(G170:G172)</f>
        <v>48.630941261240409</v>
      </c>
      <c r="H169" s="8">
        <f>SUM(H170:H172)</f>
        <v>107.68495216300254</v>
      </c>
      <c r="I169" s="9">
        <f t="shared" ref="I169" si="101">SUM(I170:I172)</f>
        <v>48.630941261240423</v>
      </c>
    </row>
    <row r="170" spans="2:9" ht="14.25" customHeight="1">
      <c r="B170" s="12" t="s">
        <v>40</v>
      </c>
      <c r="C170" s="21" t="s">
        <v>23</v>
      </c>
      <c r="D170" s="14">
        <f>D31+D77+D119</f>
        <v>2498.4208055106255</v>
      </c>
      <c r="E170" s="15">
        <f t="shared" ref="E170:E172" si="102">D170/$D$43*1000</f>
        <v>35.319303915677494</v>
      </c>
      <c r="F170" s="14">
        <f>F31+F77+F119</f>
        <v>552.26711694013875</v>
      </c>
      <c r="G170" s="15">
        <f t="shared" ref="G170:G172" si="103">F170/$F$43*1000</f>
        <v>35.319303915677487</v>
      </c>
      <c r="H170" s="14">
        <f>H31+H77+H119</f>
        <v>78.208594239602178</v>
      </c>
      <c r="I170" s="15">
        <f t="shared" ref="I170:I172" si="104">H170/$H$43*1000</f>
        <v>35.319303915677501</v>
      </c>
    </row>
    <row r="171" spans="2:9" ht="13.5" customHeight="1">
      <c r="B171" s="12" t="s">
        <v>41</v>
      </c>
      <c r="C171" s="20" t="s">
        <v>27</v>
      </c>
      <c r="D171" s="14">
        <f>D32+D78+D120</f>
        <v>544.92620741373992</v>
      </c>
      <c r="E171" s="15">
        <f t="shared" si="102"/>
        <v>7.7034318193367044</v>
      </c>
      <c r="F171" s="14">
        <f>F32+F78+F120</f>
        <v>120.45401833419463</v>
      </c>
      <c r="G171" s="15">
        <f t="shared" si="103"/>
        <v>7.7034318193367026</v>
      </c>
      <c r="H171" s="14">
        <f>H32+H78+H120</f>
        <v>17.057940180511842</v>
      </c>
      <c r="I171" s="15">
        <f t="shared" si="104"/>
        <v>7.7034318193367017</v>
      </c>
    </row>
    <row r="172" spans="2:9">
      <c r="B172" s="12" t="s">
        <v>42</v>
      </c>
      <c r="C172" s="17" t="s">
        <v>37</v>
      </c>
      <c r="D172" s="14">
        <f>D33+D79+D121</f>
        <v>396.71385941679819</v>
      </c>
      <c r="E172" s="15">
        <f t="shared" si="102"/>
        <v>5.6082055262262198</v>
      </c>
      <c r="F172" s="14">
        <f>F33+F79+F121</f>
        <v>87.69220097233891</v>
      </c>
      <c r="G172" s="15">
        <f t="shared" si="103"/>
        <v>5.608205526226218</v>
      </c>
      <c r="H172" s="14">
        <f>H33+H79+H121</f>
        <v>12.418417742888506</v>
      </c>
      <c r="I172" s="15">
        <f t="shared" si="104"/>
        <v>5.6082055262262198</v>
      </c>
    </row>
    <row r="173" spans="2:9" ht="14.25" customHeight="1">
      <c r="B173" s="10" t="s">
        <v>43</v>
      </c>
      <c r="C173" s="19" t="s">
        <v>44</v>
      </c>
      <c r="D173" s="8">
        <f>D34+D80+D122</f>
        <v>0</v>
      </c>
      <c r="E173" s="9">
        <v>0</v>
      </c>
      <c r="F173" s="8">
        <f>F34+F80+F122</f>
        <v>0</v>
      </c>
      <c r="G173" s="9">
        <v>0</v>
      </c>
      <c r="H173" s="8">
        <f>H34+H80+H122</f>
        <v>0</v>
      </c>
      <c r="I173" s="9">
        <v>0</v>
      </c>
    </row>
    <row r="174" spans="2:9" ht="13.5" customHeight="1">
      <c r="B174" s="10" t="s">
        <v>45</v>
      </c>
      <c r="C174" s="19" t="s">
        <v>46</v>
      </c>
      <c r="D174" s="8">
        <f>D154+D169+D173</f>
        <v>118451.43735552911</v>
      </c>
      <c r="E174" s="9">
        <f t="shared" ref="E174" si="105">E154+E169+E173</f>
        <v>1674.5066747687931</v>
      </c>
      <c r="F174" s="8">
        <f>F154+F169+F173</f>
        <v>26183.272914421515</v>
      </c>
      <c r="G174" s="9">
        <f t="shared" ref="G174" si="106">G154+G169+G173</f>
        <v>1674.5066747687938</v>
      </c>
      <c r="H174" s="8">
        <f>H154+H169+H173</f>
        <v>3707.9103651407827</v>
      </c>
      <c r="I174" s="9">
        <f t="shared" ref="I174" si="107">I154+I169+I173</f>
        <v>1674.5066747687931</v>
      </c>
    </row>
    <row r="175" spans="2:9" ht="13.5" customHeight="1">
      <c r="B175" s="10" t="s">
        <v>47</v>
      </c>
      <c r="C175" s="19" t="s">
        <v>48</v>
      </c>
      <c r="D175" s="8">
        <f>SUM(D176:D177)</f>
        <v>0</v>
      </c>
      <c r="E175" s="9">
        <f t="shared" ref="E175" si="108">SUM(E176:E177)</f>
        <v>0</v>
      </c>
      <c r="F175" s="8">
        <f>SUM(F176:F177)</f>
        <v>0</v>
      </c>
      <c r="G175" s="9">
        <f t="shared" ref="G175" si="109">SUM(G176:G177)</f>
        <v>0</v>
      </c>
      <c r="H175" s="8">
        <f>SUM(H176:H177)</f>
        <v>0</v>
      </c>
      <c r="I175" s="9">
        <f t="shared" ref="I175" si="110">SUM(I176:I177)</f>
        <v>0</v>
      </c>
    </row>
    <row r="176" spans="2:9" ht="12.75" customHeight="1">
      <c r="B176" s="12" t="s">
        <v>49</v>
      </c>
      <c r="C176" s="20" t="s">
        <v>50</v>
      </c>
      <c r="D176" s="14">
        <f>D37+D83+D125</f>
        <v>0</v>
      </c>
      <c r="E176" s="15">
        <f t="shared" ref="E176:E177" si="111">D176/$D$43*1000</f>
        <v>0</v>
      </c>
      <c r="F176" s="14">
        <f>F37+F83+F125</f>
        <v>0</v>
      </c>
      <c r="G176" s="15">
        <f t="shared" ref="G176:G177" si="112">F176/$D$43</f>
        <v>0</v>
      </c>
      <c r="H176" s="14">
        <f>H37+H83+H125</f>
        <v>0</v>
      </c>
      <c r="I176" s="15">
        <f t="shared" ref="I176:I177" si="113">H176/$H$43*1000</f>
        <v>0</v>
      </c>
    </row>
    <row r="177" spans="2:9" ht="21" customHeight="1">
      <c r="B177" s="12" t="s">
        <v>51</v>
      </c>
      <c r="C177" s="20" t="s">
        <v>52</v>
      </c>
      <c r="D177" s="14">
        <f>D38+D84+D126</f>
        <v>0</v>
      </c>
      <c r="E177" s="15">
        <f t="shared" si="111"/>
        <v>0</v>
      </c>
      <c r="F177" s="14">
        <f>F38+F84+F126</f>
        <v>0</v>
      </c>
      <c r="G177" s="15">
        <f t="shared" si="112"/>
        <v>0</v>
      </c>
      <c r="H177" s="14">
        <f>H38+H84+H126</f>
        <v>0</v>
      </c>
      <c r="I177" s="15">
        <f t="shared" si="113"/>
        <v>0</v>
      </c>
    </row>
    <row r="178" spans="2:9" ht="21" customHeight="1">
      <c r="B178" s="10" t="s">
        <v>53</v>
      </c>
      <c r="C178" s="19" t="s">
        <v>79</v>
      </c>
      <c r="D178" s="8">
        <f>D174+D175</f>
        <v>118451.43735552911</v>
      </c>
      <c r="E178" s="9">
        <f t="shared" ref="E178" si="114">E174+E175</f>
        <v>1674.5066747687931</v>
      </c>
      <c r="F178" s="8">
        <f>F174+F175</f>
        <v>26183.272914421515</v>
      </c>
      <c r="G178" s="9">
        <f>G174+G175</f>
        <v>1674.5066747687938</v>
      </c>
      <c r="H178" s="8">
        <f>H174+H175</f>
        <v>3707.9103651407827</v>
      </c>
      <c r="I178" s="9">
        <f>I174+I175</f>
        <v>1674.5066747687931</v>
      </c>
    </row>
    <row r="179" spans="2:9" ht="21" customHeight="1">
      <c r="B179" s="10" t="s">
        <v>55</v>
      </c>
      <c r="C179" s="18" t="s">
        <v>80</v>
      </c>
      <c r="D179" s="8"/>
      <c r="E179" s="9">
        <f>E178</f>
        <v>1674.5066747687931</v>
      </c>
      <c r="F179" s="8"/>
      <c r="G179" s="9">
        <f>G178</f>
        <v>1674.5066747687938</v>
      </c>
      <c r="H179" s="8"/>
      <c r="I179" s="9">
        <f>I178</f>
        <v>1674.5066747687931</v>
      </c>
    </row>
    <row r="180" spans="2:9" ht="15" customHeight="1">
      <c r="B180" s="10" t="s">
        <v>57</v>
      </c>
      <c r="C180" s="22" t="s">
        <v>58</v>
      </c>
      <c r="D180" s="8"/>
      <c r="E180" s="9">
        <f>E179*0.2</f>
        <v>334.90133495375864</v>
      </c>
      <c r="F180" s="8"/>
      <c r="G180" s="9">
        <f>G179*0.2</f>
        <v>334.90133495375881</v>
      </c>
      <c r="H180" s="8"/>
      <c r="I180" s="9">
        <f>I179*0.2</f>
        <v>334.90133495375864</v>
      </c>
    </row>
    <row r="181" spans="2:9" ht="19.5" customHeight="1">
      <c r="B181" s="10" t="s">
        <v>59</v>
      </c>
      <c r="C181" s="18" t="s">
        <v>81</v>
      </c>
      <c r="D181" s="8"/>
      <c r="E181" s="9">
        <f>SUM(E179:E180)-0.01</f>
        <v>2009.3980097225517</v>
      </c>
      <c r="F181" s="8"/>
      <c r="G181" s="9">
        <f>SUM(G179:G180)-0.01</f>
        <v>2009.3980097225526</v>
      </c>
      <c r="H181" s="8"/>
      <c r="I181" s="9">
        <f>SUM(I179:I180)-0.01</f>
        <v>2009.3980097225517</v>
      </c>
    </row>
    <row r="182" spans="2:9" ht="37.5" customHeight="1">
      <c r="B182" s="23" t="s">
        <v>61</v>
      </c>
      <c r="C182" s="24" t="s">
        <v>62</v>
      </c>
      <c r="D182" s="9">
        <f>[3]Д2!$F$39</f>
        <v>70738.11</v>
      </c>
      <c r="E182" s="9"/>
      <c r="F182" s="9">
        <f>[3]Д2!$F$43</f>
        <v>15636.410000000002</v>
      </c>
      <c r="G182" s="9"/>
      <c r="H182" s="9">
        <f>[3]Д2!$F$47</f>
        <v>2214.3300000000004</v>
      </c>
      <c r="I182" s="8"/>
    </row>
    <row r="183" spans="2:9">
      <c r="B183" s="25">
        <v>11</v>
      </c>
      <c r="C183" s="11" t="s">
        <v>63</v>
      </c>
      <c r="D183" s="8"/>
      <c r="E183" s="8">
        <f>E175/E174</f>
        <v>0</v>
      </c>
      <c r="F183" s="8"/>
      <c r="G183" s="8">
        <f>G175/G174</f>
        <v>0</v>
      </c>
      <c r="H183" s="8"/>
      <c r="I183" s="8">
        <f>I175/I174</f>
        <v>0</v>
      </c>
    </row>
    <row r="185" spans="2:9">
      <c r="D185" s="27"/>
    </row>
    <row r="186" spans="2:9">
      <c r="E186" s="27"/>
    </row>
    <row r="188" spans="2:9" ht="14.25">
      <c r="C188" s="26" t="s">
        <v>64</v>
      </c>
      <c r="D188" s="26"/>
      <c r="E188" s="26"/>
      <c r="F188" s="26"/>
      <c r="G188" s="26"/>
      <c r="H188" s="26" t="s">
        <v>65</v>
      </c>
      <c r="I188" s="3"/>
    </row>
  </sheetData>
  <mergeCells count="24">
    <mergeCell ref="C9:I9"/>
    <mergeCell ref="B12:B13"/>
    <mergeCell ref="C12:C13"/>
    <mergeCell ref="D12:E12"/>
    <mergeCell ref="F12:G12"/>
    <mergeCell ref="H12:I12"/>
    <mergeCell ref="C101:I101"/>
    <mergeCell ref="C56:I56"/>
    <mergeCell ref="B59:B60"/>
    <mergeCell ref="C59:C60"/>
    <mergeCell ref="D59:E59"/>
    <mergeCell ref="F59:G59"/>
    <mergeCell ref="H59:I59"/>
    <mergeCell ref="B148:I148"/>
    <mergeCell ref="B104:B105"/>
    <mergeCell ref="C104:C105"/>
    <mergeCell ref="D104:E104"/>
    <mergeCell ref="F104:G104"/>
    <mergeCell ref="H104:I104"/>
    <mergeCell ref="B151:B152"/>
    <mergeCell ref="C151:C152"/>
    <mergeCell ref="D151:E151"/>
    <mergeCell ref="F151:G151"/>
    <mergeCell ref="H151:I151"/>
  </mergeCells>
  <pageMargins left="0.51181102362204722" right="0.31496062992125984" top="0.74803149606299213" bottom="0" header="0.31496062992125984" footer="0"/>
  <pageSetup paperSize="9" scale="94" fitToHeight="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1" tint="4.9989318521683403E-2"/>
    <pageSetUpPr fitToPage="1"/>
  </sheetPr>
  <dimension ref="C2:I37"/>
  <sheetViews>
    <sheetView topLeftCell="A13" workbookViewId="0">
      <selection activeCell="F5" sqref="F5"/>
    </sheetView>
  </sheetViews>
  <sheetFormatPr defaultRowHeight="15"/>
  <cols>
    <col min="3" max="3" width="5.5703125" customWidth="1"/>
    <col min="4" max="4" width="34.42578125" customWidth="1"/>
    <col min="5" max="5" width="14.140625" customWidth="1"/>
    <col min="6" max="6" width="15.5703125" customWidth="1"/>
    <col min="7" max="7" width="13" customWidth="1"/>
    <col min="8" max="8" width="14.7109375" customWidth="1"/>
  </cols>
  <sheetData>
    <row r="2" spans="3:9">
      <c r="F2" s="1"/>
      <c r="G2" s="2" t="s">
        <v>82</v>
      </c>
      <c r="H2" s="3"/>
    </row>
    <row r="3" spans="3:9">
      <c r="F3" s="106" t="s">
        <v>83</v>
      </c>
      <c r="G3" s="106"/>
      <c r="H3" s="106"/>
    </row>
    <row r="4" spans="3:9">
      <c r="F4" s="106" t="s">
        <v>2</v>
      </c>
      <c r="G4" s="106"/>
      <c r="H4" s="106"/>
    </row>
    <row r="5" spans="3:9">
      <c r="D5" s="2"/>
      <c r="E5" s="2"/>
      <c r="F5" s="2" t="s">
        <v>287</v>
      </c>
      <c r="G5" s="2"/>
      <c r="H5" s="2"/>
      <c r="I5" s="2"/>
    </row>
    <row r="7" spans="3:9" ht="51" customHeight="1">
      <c r="C7" s="107" t="s">
        <v>84</v>
      </c>
      <c r="D7" s="107"/>
      <c r="E7" s="107"/>
      <c r="F7" s="107"/>
      <c r="G7" s="107"/>
      <c r="H7" s="107"/>
    </row>
    <row r="8" spans="3:9">
      <c r="C8" s="28"/>
      <c r="D8" s="28"/>
      <c r="E8" s="28"/>
      <c r="F8" s="28"/>
      <c r="G8" s="28"/>
      <c r="H8" s="28"/>
    </row>
    <row r="9" spans="3:9" ht="48.75" customHeight="1">
      <c r="C9" s="108" t="s">
        <v>85</v>
      </c>
      <c r="D9" s="108" t="s">
        <v>86</v>
      </c>
      <c r="E9" s="109" t="s">
        <v>87</v>
      </c>
      <c r="F9" s="109"/>
      <c r="G9" s="109" t="s">
        <v>88</v>
      </c>
      <c r="H9" s="109"/>
      <c r="I9" s="29"/>
    </row>
    <row r="10" spans="3:9" ht="105" customHeight="1">
      <c r="C10" s="108"/>
      <c r="D10" s="108"/>
      <c r="E10" s="30" t="s">
        <v>89</v>
      </c>
      <c r="F10" s="30" t="s">
        <v>90</v>
      </c>
      <c r="G10" s="30" t="s">
        <v>91</v>
      </c>
      <c r="H10" s="30" t="s">
        <v>92</v>
      </c>
      <c r="I10" s="29"/>
    </row>
    <row r="11" spans="3:9" ht="21" customHeight="1">
      <c r="C11" s="108"/>
      <c r="D11" s="108"/>
      <c r="E11" s="31" t="s">
        <v>93</v>
      </c>
      <c r="F11" s="31" t="s">
        <v>94</v>
      </c>
      <c r="G11" s="31" t="s">
        <v>95</v>
      </c>
      <c r="H11" s="31" t="s">
        <v>95</v>
      </c>
    </row>
    <row r="12" spans="3:9">
      <c r="C12" s="32">
        <v>1</v>
      </c>
      <c r="D12" s="32">
        <v>2</v>
      </c>
      <c r="E12" s="32">
        <v>3</v>
      </c>
      <c r="F12" s="32">
        <v>4</v>
      </c>
      <c r="G12" s="32">
        <v>5</v>
      </c>
      <c r="H12" s="32">
        <v>6</v>
      </c>
    </row>
    <row r="13" spans="3:9" ht="38.25" customHeight="1">
      <c r="C13" s="33">
        <v>1</v>
      </c>
      <c r="D13" s="34" t="s">
        <v>96</v>
      </c>
      <c r="E13" s="35">
        <f>[3]соб_послОдн!H9</f>
        <v>1674.5066747687933</v>
      </c>
      <c r="F13" s="35">
        <f>[3]соб_послОдн!J9</f>
        <v>219.52782506218878</v>
      </c>
      <c r="G13" s="35">
        <f>[3]соб_послОдн!N9</f>
        <v>90.425394920686628</v>
      </c>
      <c r="H13" s="35">
        <f>[3]соб_послОдн!P9</f>
        <v>82.050767319890539</v>
      </c>
    </row>
    <row r="14" spans="3:9" ht="27" customHeight="1">
      <c r="C14" s="33">
        <v>2</v>
      </c>
      <c r="D14" s="34" t="s">
        <v>97</v>
      </c>
      <c r="E14" s="35">
        <f>SUM(E15:E16)</f>
        <v>16.375757346871396</v>
      </c>
      <c r="F14" s="35">
        <f t="shared" ref="F14:H14" si="0">SUM(F15:F16)</f>
        <v>2.1468617881748395</v>
      </c>
      <c r="G14" s="35">
        <f t="shared" si="0"/>
        <v>0.96579039827522184</v>
      </c>
      <c r="H14" s="35">
        <f t="shared" si="0"/>
        <v>0.88389113114928775</v>
      </c>
    </row>
    <row r="15" spans="3:9" ht="15" customHeight="1">
      <c r="C15" s="33" t="s">
        <v>98</v>
      </c>
      <c r="D15" s="34" t="s">
        <v>99</v>
      </c>
      <c r="E15" s="35">
        <f>[3]соб_послОдн!H11</f>
        <v>13.422751923665079</v>
      </c>
      <c r="F15" s="35">
        <f>[3]соб_послОдн!J11</f>
        <v>1.7597227771924915</v>
      </c>
      <c r="G15" s="35">
        <f>[3]соб_послОдн!N11</f>
        <v>0.79163147399608347</v>
      </c>
      <c r="H15" s="35">
        <f>[3]соб_послОдн!P11</f>
        <v>0.72450092717154735</v>
      </c>
    </row>
    <row r="16" spans="3:9" ht="17.25" customHeight="1">
      <c r="C16" s="33" t="s">
        <v>100</v>
      </c>
      <c r="D16" s="34" t="s">
        <v>101</v>
      </c>
      <c r="E16" s="35">
        <f>[3]соб_послОдн!H12</f>
        <v>2.9530054232063172</v>
      </c>
      <c r="F16" s="35">
        <f>[3]соб_послОдн!J12</f>
        <v>0.38713901098234815</v>
      </c>
      <c r="G16" s="35">
        <f>[3]соб_послОдн!N12</f>
        <v>0.17415892427913834</v>
      </c>
      <c r="H16" s="35">
        <f>[3]соб_послОдн!P12</f>
        <v>0.15939020397774042</v>
      </c>
    </row>
    <row r="17" spans="3:8" ht="14.25" customHeight="1">
      <c r="C17" s="33" t="s">
        <v>102</v>
      </c>
      <c r="D17" s="34" t="s">
        <v>103</v>
      </c>
      <c r="E17" s="35">
        <f>[3]соб_послОдн!H13</f>
        <v>0.91187446606085565</v>
      </c>
      <c r="F17" s="35">
        <f>[3]соб_послОдн!J13</f>
        <v>0.11954674250057815</v>
      </c>
      <c r="G17" s="35">
        <f>[3]соб_послОдн!N13</f>
        <v>5.3779473223702447E-2</v>
      </c>
      <c r="H17" s="35">
        <f>[3]соб_послОдн!P13</f>
        <v>4.9218960454776715E-2</v>
      </c>
    </row>
    <row r="18" spans="3:8" ht="45.75" customHeight="1">
      <c r="C18" s="33">
        <v>3</v>
      </c>
      <c r="D18" s="34" t="s">
        <v>104</v>
      </c>
      <c r="E18" s="35" t="s">
        <v>105</v>
      </c>
      <c r="F18" s="35" t="s">
        <v>105</v>
      </c>
      <c r="G18" s="35">
        <f>[3]соб_послОдн!N14</f>
        <v>0</v>
      </c>
      <c r="H18" s="35">
        <f>[3]соб_послОдн!P14</f>
        <v>0</v>
      </c>
    </row>
    <row r="19" spans="3:8" ht="25.5" customHeight="1">
      <c r="C19" s="33">
        <v>4</v>
      </c>
      <c r="D19" s="34" t="s">
        <v>106</v>
      </c>
      <c r="E19" s="35" t="s">
        <v>105</v>
      </c>
      <c r="F19" s="35" t="s">
        <v>105</v>
      </c>
      <c r="G19" s="35">
        <f>[3]соб_послОдн!N15</f>
        <v>8.3317150000000009</v>
      </c>
      <c r="H19" s="35">
        <f>[3]соб_послОдн!P15</f>
        <v>8.3317150000000009</v>
      </c>
    </row>
    <row r="20" spans="3:8" ht="13.5" customHeight="1">
      <c r="C20" s="33">
        <v>5</v>
      </c>
      <c r="D20" s="34" t="s">
        <v>107</v>
      </c>
      <c r="E20" s="35">
        <f>[3]соб_послОдн!H16</f>
        <v>1.4779766691613043</v>
      </c>
      <c r="F20" s="35">
        <f>[3]соб_послОдн!J16</f>
        <v>0.19376274132704696</v>
      </c>
      <c r="G20" s="35">
        <f>[3]соб_послОдн!N16</f>
        <v>8.7166391496604018E-2</v>
      </c>
      <c r="H20" s="35">
        <f>[3]соб_послОдн!P16</f>
        <v>7.9774659714704751E-2</v>
      </c>
    </row>
    <row r="21" spans="3:8" ht="15.75" customHeight="1">
      <c r="C21" s="33">
        <v>6</v>
      </c>
      <c r="D21" s="34" t="s">
        <v>108</v>
      </c>
      <c r="E21" s="35">
        <f>[3]соб_послОдн!H17</f>
        <v>1693.2722832508869</v>
      </c>
      <c r="F21" s="35">
        <f>[3]соб_послОдн!J17</f>
        <v>221.98799633419125</v>
      </c>
      <c r="G21" s="35">
        <f>[3]соб_послОдн!N17</f>
        <v>99.863846183682156</v>
      </c>
      <c r="H21" s="35">
        <f>[3]соб_послОдн!P17</f>
        <v>91.395367071209307</v>
      </c>
    </row>
    <row r="22" spans="3:8" ht="13.5" customHeight="1">
      <c r="C22" s="33">
        <v>7</v>
      </c>
      <c r="D22" s="34" t="s">
        <v>109</v>
      </c>
      <c r="E22" s="35">
        <f>[3]соб_послОдн!H23</f>
        <v>4.0875139692737017</v>
      </c>
      <c r="F22" s="35">
        <f>[3]соб_послОдн!J23</f>
        <v>0.53587308137178224</v>
      </c>
      <c r="G22" s="35">
        <f>[3]соб_послОдн!N23</f>
        <v>0.24106865170999797</v>
      </c>
      <c r="H22" s="35">
        <f>[3]соб_послОдн!P23</f>
        <v>0.22062596980164093</v>
      </c>
    </row>
    <row r="23" spans="3:8" ht="22.5" customHeight="1">
      <c r="C23" s="33">
        <v>8</v>
      </c>
      <c r="D23" s="34" t="s">
        <v>110</v>
      </c>
      <c r="E23" s="35">
        <f>[3]соб_послОдн!H24</f>
        <v>1697.3597972201603</v>
      </c>
      <c r="F23" s="35">
        <f>[3]соб_послОдн!J24</f>
        <v>222.52386941556301</v>
      </c>
      <c r="G23" s="35">
        <f>[3]соб_послОдн!N24</f>
        <v>100.10491483539217</v>
      </c>
      <c r="H23" s="35">
        <f>[3]соб_послОдн!P24</f>
        <v>91.615993041010967</v>
      </c>
    </row>
    <row r="24" spans="3:8" ht="16.5" customHeight="1">
      <c r="C24" s="33">
        <v>9</v>
      </c>
      <c r="D24" s="34" t="s">
        <v>111</v>
      </c>
      <c r="E24" s="35">
        <f>SUM(E25:E26)</f>
        <v>0</v>
      </c>
      <c r="F24" s="35">
        <f t="shared" ref="F24:H24" si="1">SUM(F25:F26)</f>
        <v>0</v>
      </c>
      <c r="G24" s="35">
        <f t="shared" si="1"/>
        <v>0</v>
      </c>
      <c r="H24" s="35">
        <f t="shared" si="1"/>
        <v>0</v>
      </c>
    </row>
    <row r="25" spans="3:8" ht="16.5" customHeight="1">
      <c r="C25" s="33" t="s">
        <v>112</v>
      </c>
      <c r="D25" s="34" t="s">
        <v>113</v>
      </c>
      <c r="E25" s="35">
        <f>[3]соб_послОдн!H21</f>
        <v>0</v>
      </c>
      <c r="F25" s="35">
        <f>[3]соб_послОдн!J21</f>
        <v>0</v>
      </c>
      <c r="G25" s="35">
        <f>[3]соб_послОдн!N21</f>
        <v>0</v>
      </c>
      <c r="H25" s="35">
        <f>[3]соб_послОдн!P21</f>
        <v>0</v>
      </c>
    </row>
    <row r="26" spans="3:8" ht="13.5" customHeight="1">
      <c r="C26" s="33" t="s">
        <v>114</v>
      </c>
      <c r="D26" s="34" t="s">
        <v>50</v>
      </c>
      <c r="E26" s="35">
        <f>[3]соб_послОдн!H22</f>
        <v>0</v>
      </c>
      <c r="F26" s="35">
        <f>[3]соб_послОдн!J22</f>
        <v>0</v>
      </c>
      <c r="G26" s="35">
        <f>[3]соб_послОдн!N22</f>
        <v>0</v>
      </c>
      <c r="H26" s="35">
        <f>[3]соб_послОдн!P22</f>
        <v>0</v>
      </c>
    </row>
    <row r="27" spans="3:8" ht="13.5" customHeight="1">
      <c r="C27" s="33">
        <v>10</v>
      </c>
      <c r="D27" s="34" t="s">
        <v>115</v>
      </c>
      <c r="E27" s="35">
        <f>[3]соб_послОдн!H26</f>
        <v>1697.3597972201603</v>
      </c>
      <c r="F27" s="35">
        <f>[3]соб_послОдн!J26</f>
        <v>222.52386941556301</v>
      </c>
      <c r="G27" s="35">
        <f>[3]соб_послОдн!N26</f>
        <v>100.10491483539217</v>
      </c>
      <c r="H27" s="35">
        <f>[3]соб_послОдн!P26</f>
        <v>91.615993041010967</v>
      </c>
    </row>
    <row r="28" spans="3:8" ht="15" customHeight="1">
      <c r="C28" s="33">
        <v>11</v>
      </c>
      <c r="D28" s="34" t="s">
        <v>58</v>
      </c>
      <c r="E28" s="35">
        <f>E27*0.2</f>
        <v>339.47195944403211</v>
      </c>
      <c r="F28" s="35">
        <f t="shared" ref="F28:H28" si="2">F27*0.2</f>
        <v>44.504773883112605</v>
      </c>
      <c r="G28" s="35">
        <f t="shared" si="2"/>
        <v>20.020982967078435</v>
      </c>
      <c r="H28" s="35">
        <f t="shared" si="2"/>
        <v>18.323198608202194</v>
      </c>
    </row>
    <row r="29" spans="3:8" ht="18.75" customHeight="1">
      <c r="C29" s="33">
        <v>12</v>
      </c>
      <c r="D29" s="34" t="s">
        <v>116</v>
      </c>
      <c r="E29" s="36">
        <f>SUM(E27:E28)</f>
        <v>2036.8317566641924</v>
      </c>
      <c r="F29" s="35">
        <f t="shared" ref="F29:H29" si="3">SUM(F27:F28)</f>
        <v>267.0286432986756</v>
      </c>
      <c r="G29" s="36">
        <f t="shared" si="3"/>
        <v>120.1258978024706</v>
      </c>
      <c r="H29" s="36">
        <f t="shared" si="3"/>
        <v>109.93919164921316</v>
      </c>
    </row>
    <row r="30" spans="3:8" ht="33" customHeight="1">
      <c r="C30" s="33">
        <v>13</v>
      </c>
      <c r="D30" s="34" t="s">
        <v>117</v>
      </c>
      <c r="E30" s="35" t="s">
        <v>118</v>
      </c>
      <c r="F30" s="35">
        <f>F29*30.4/F31</f>
        <v>43.410004044276675</v>
      </c>
      <c r="G30" s="32" t="s">
        <v>118</v>
      </c>
      <c r="H30" s="32" t="s">
        <v>118</v>
      </c>
    </row>
    <row r="31" spans="3:8" ht="22.5" customHeight="1">
      <c r="C31" s="33">
        <v>14</v>
      </c>
      <c r="D31" s="34" t="s">
        <v>119</v>
      </c>
      <c r="E31" s="37">
        <f>[3]Д3_послуга!C31</f>
        <v>187</v>
      </c>
      <c r="F31" s="37">
        <f>E31</f>
        <v>187</v>
      </c>
      <c r="G31" s="32" t="s">
        <v>118</v>
      </c>
      <c r="H31" s="32" t="s">
        <v>118</v>
      </c>
    </row>
    <row r="35" spans="4:8">
      <c r="D35" s="26" t="s">
        <v>64</v>
      </c>
      <c r="E35" s="26"/>
      <c r="F35" s="26"/>
      <c r="G35" s="26"/>
      <c r="H35" s="26" t="s">
        <v>65</v>
      </c>
    </row>
    <row r="37" spans="4:8">
      <c r="E37" s="38"/>
      <c r="F37" s="39"/>
      <c r="G37" s="39"/>
      <c r="H37" s="39"/>
    </row>
  </sheetData>
  <mergeCells count="7">
    <mergeCell ref="F3:H3"/>
    <mergeCell ref="F4:H4"/>
    <mergeCell ref="C7:H7"/>
    <mergeCell ref="C9:C11"/>
    <mergeCell ref="D9:D11"/>
    <mergeCell ref="E9:F9"/>
    <mergeCell ref="G9:H9"/>
  </mergeCells>
  <pageMargins left="0.70866141732283472" right="0.70866141732283472" top="0.74803149606299213" bottom="0.74803149606299213" header="0.31496062992125984" footer="0.31496062992125984"/>
  <pageSetup paperSize="9" scale="8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 tint="4.9989318521683403E-2"/>
    <pageSetUpPr fitToPage="1"/>
  </sheetPr>
  <dimension ref="C3:G53"/>
  <sheetViews>
    <sheetView tabSelected="1" topLeftCell="A22" workbookViewId="0">
      <selection activeCell="G33" sqref="G33"/>
    </sheetView>
  </sheetViews>
  <sheetFormatPr defaultRowHeight="15"/>
  <cols>
    <col min="3" max="3" width="6" customWidth="1"/>
    <col min="4" max="4" width="38.7109375" customWidth="1"/>
    <col min="5" max="5" width="22.140625" customWidth="1"/>
    <col min="6" max="6" width="24.85546875" customWidth="1"/>
  </cols>
  <sheetData>
    <row r="3" spans="3:7">
      <c r="E3" s="1"/>
      <c r="F3" s="2" t="s">
        <v>120</v>
      </c>
      <c r="G3" s="3"/>
    </row>
    <row r="4" spans="3:7">
      <c r="E4" s="106" t="s">
        <v>83</v>
      </c>
      <c r="F4" s="106"/>
      <c r="G4" s="40"/>
    </row>
    <row r="5" spans="3:7">
      <c r="E5" s="106" t="s">
        <v>2</v>
      </c>
      <c r="F5" s="106"/>
      <c r="G5" s="40"/>
    </row>
    <row r="6" spans="3:7">
      <c r="E6" s="2" t="s">
        <v>288</v>
      </c>
      <c r="F6" s="2"/>
      <c r="G6" s="2"/>
    </row>
    <row r="7" spans="3:7" ht="60.75" customHeight="1">
      <c r="C7" s="113" t="s">
        <v>121</v>
      </c>
      <c r="D7" s="113"/>
      <c r="E7" s="113"/>
      <c r="F7" s="113"/>
    </row>
    <row r="8" spans="3:7">
      <c r="C8" s="110"/>
      <c r="D8" s="110"/>
      <c r="E8" s="110"/>
      <c r="F8" s="110"/>
    </row>
    <row r="9" spans="3:7">
      <c r="C9" s="41"/>
      <c r="D9" s="41"/>
      <c r="E9" s="42"/>
      <c r="F9" s="42"/>
    </row>
    <row r="10" spans="3:7" ht="38.25" customHeight="1">
      <c r="C10" s="112" t="s">
        <v>85</v>
      </c>
      <c r="D10" s="112" t="s">
        <v>5</v>
      </c>
      <c r="E10" s="112" t="s">
        <v>122</v>
      </c>
      <c r="F10" s="112"/>
    </row>
    <row r="11" spans="3:7" ht="15" customHeight="1">
      <c r="C11" s="112"/>
      <c r="D11" s="112"/>
      <c r="E11" s="112" t="s">
        <v>123</v>
      </c>
      <c r="F11" s="112"/>
    </row>
    <row r="12" spans="3:7" ht="53.25" customHeight="1">
      <c r="C12" s="112"/>
      <c r="D12" s="112"/>
      <c r="E12" s="43" t="s">
        <v>124</v>
      </c>
      <c r="F12" s="43" t="s">
        <v>125</v>
      </c>
    </row>
    <row r="13" spans="3:7">
      <c r="C13" s="112"/>
      <c r="D13" s="44"/>
      <c r="E13" s="43" t="s">
        <v>126</v>
      </c>
      <c r="F13" s="43" t="s">
        <v>126</v>
      </c>
    </row>
    <row r="14" spans="3:7">
      <c r="C14" s="45">
        <v>1</v>
      </c>
      <c r="D14" s="45">
        <v>2</v>
      </c>
      <c r="E14" s="45">
        <v>3</v>
      </c>
      <c r="F14" s="45">
        <v>4</v>
      </c>
    </row>
    <row r="15" spans="3:7" ht="26.25" customHeight="1">
      <c r="C15" s="46" t="s">
        <v>127</v>
      </c>
      <c r="D15" s="47" t="s">
        <v>128</v>
      </c>
      <c r="E15" s="48">
        <f>[3]собіварт_посл_БІРО!G10</f>
        <v>90.42336043751483</v>
      </c>
      <c r="F15" s="48">
        <f>[3]собіварт_посл_БІРО!I10</f>
        <v>82.050827063670866</v>
      </c>
    </row>
    <row r="16" spans="3:7" ht="27" customHeight="1">
      <c r="C16" s="46" t="s">
        <v>129</v>
      </c>
      <c r="D16" s="47" t="s">
        <v>130</v>
      </c>
      <c r="E16" s="48">
        <f>[3]собіварт_посл_БІРО!G11</f>
        <v>8.41</v>
      </c>
      <c r="F16" s="48">
        <f>[3]собіварт_посл_БІРО!I11</f>
        <v>8.41</v>
      </c>
    </row>
    <row r="17" spans="3:7" ht="23.25" customHeight="1">
      <c r="C17" s="46" t="s">
        <v>131</v>
      </c>
      <c r="D17" s="47" t="s">
        <v>132</v>
      </c>
      <c r="E17" s="48">
        <f>SUM(E18:E19)</f>
        <v>0</v>
      </c>
      <c r="F17" s="48">
        <f t="shared" ref="F17" si="0">SUM(F18:F19)</f>
        <v>0</v>
      </c>
    </row>
    <row r="18" spans="3:7" ht="15" customHeight="1">
      <c r="C18" s="46" t="s">
        <v>133</v>
      </c>
      <c r="D18" s="47" t="s">
        <v>113</v>
      </c>
      <c r="E18" s="48">
        <f>[3]собіварт_посл_БІРО!G15</f>
        <v>0</v>
      </c>
      <c r="F18" s="48">
        <f>[3]собіварт_посл_БІРО!I15</f>
        <v>0</v>
      </c>
    </row>
    <row r="19" spans="3:7" ht="15" customHeight="1">
      <c r="C19" s="46" t="s">
        <v>134</v>
      </c>
      <c r="D19" s="47" t="s">
        <v>50</v>
      </c>
      <c r="E19" s="48">
        <f>[3]собіварт_посл_БІРО!G16</f>
        <v>0</v>
      </c>
      <c r="F19" s="48">
        <f>[3]собіварт_посл_БІРО!I16</f>
        <v>0</v>
      </c>
    </row>
    <row r="20" spans="3:7" ht="14.25" customHeight="1">
      <c r="C20" s="46" t="s">
        <v>135</v>
      </c>
      <c r="D20" s="47" t="s">
        <v>115</v>
      </c>
      <c r="E20" s="48">
        <f>[3]собіварт_посл_БІРО!G18</f>
        <v>98.833360437514841</v>
      </c>
      <c r="F20" s="48">
        <f>[3]собіварт_посл_БІРО!I18</f>
        <v>90.460827063670862</v>
      </c>
    </row>
    <row r="21" spans="3:7" ht="13.5" customHeight="1">
      <c r="C21" s="46" t="s">
        <v>136</v>
      </c>
      <c r="D21" s="34" t="s">
        <v>58</v>
      </c>
      <c r="E21" s="48">
        <f>E20*0.2</f>
        <v>19.766672087502968</v>
      </c>
      <c r="F21" s="48">
        <f t="shared" ref="F21" si="1">F20*0.2</f>
        <v>18.092165412734172</v>
      </c>
    </row>
    <row r="22" spans="3:7" ht="14.25" customHeight="1">
      <c r="C22" s="33">
        <v>6</v>
      </c>
      <c r="D22" s="34" t="s">
        <v>116</v>
      </c>
      <c r="E22" s="49">
        <f>SUM(E20:E21)</f>
        <v>118.60003252501781</v>
      </c>
      <c r="F22" s="49">
        <f t="shared" ref="F22" si="2">SUM(F20:F21)</f>
        <v>108.55299247640504</v>
      </c>
    </row>
    <row r="24" spans="3:7" ht="15.75" customHeight="1">
      <c r="C24" s="114"/>
      <c r="D24" s="114"/>
      <c r="E24" s="50"/>
      <c r="F24" s="51"/>
      <c r="G24" s="52"/>
    </row>
    <row r="27" spans="3:7" ht="15" customHeight="1">
      <c r="C27" s="26" t="s">
        <v>64</v>
      </c>
      <c r="D27" s="26"/>
      <c r="E27" s="26"/>
      <c r="F27" s="53" t="s">
        <v>65</v>
      </c>
    </row>
    <row r="28" spans="3:7" ht="15" customHeight="1"/>
    <row r="30" spans="3:7">
      <c r="F30" s="2" t="s">
        <v>137</v>
      </c>
    </row>
    <row r="31" spans="3:7">
      <c r="E31" s="106" t="s">
        <v>83</v>
      </c>
      <c r="F31" s="106"/>
    </row>
    <row r="32" spans="3:7" ht="19.5" customHeight="1">
      <c r="E32" s="106" t="s">
        <v>2</v>
      </c>
      <c r="F32" s="106"/>
    </row>
    <row r="33" spans="3:7" ht="17.25" customHeight="1">
      <c r="E33" s="2" t="s">
        <v>288</v>
      </c>
      <c r="F33" s="2"/>
      <c r="G33" s="2"/>
    </row>
    <row r="34" spans="3:7" ht="40.5" customHeight="1">
      <c r="C34" s="113" t="s">
        <v>138</v>
      </c>
      <c r="D34" s="113"/>
      <c r="E34" s="113"/>
      <c r="F34" s="113"/>
    </row>
    <row r="35" spans="3:7" ht="14.25" customHeight="1">
      <c r="C35" s="110"/>
      <c r="D35" s="110"/>
      <c r="E35" s="110"/>
      <c r="F35" s="110"/>
    </row>
    <row r="36" spans="3:7" ht="15.75" customHeight="1">
      <c r="C36" s="41"/>
      <c r="D36" s="41"/>
      <c r="E36" s="111"/>
      <c r="F36" s="111"/>
    </row>
    <row r="37" spans="3:7" ht="3" customHeight="1">
      <c r="C37" s="112" t="s">
        <v>85</v>
      </c>
      <c r="D37" s="112" t="s">
        <v>5</v>
      </c>
      <c r="E37" s="112" t="s">
        <v>139</v>
      </c>
      <c r="F37" s="112" t="s">
        <v>140</v>
      </c>
    </row>
    <row r="38" spans="3:7" ht="15" customHeight="1">
      <c r="C38" s="112"/>
      <c r="D38" s="112"/>
      <c r="E38" s="112"/>
      <c r="F38" s="112"/>
    </row>
    <row r="39" spans="3:7" ht="15.75" customHeight="1">
      <c r="C39" s="112"/>
      <c r="D39" s="112"/>
      <c r="E39" s="112"/>
      <c r="F39" s="112"/>
    </row>
    <row r="40" spans="3:7" ht="15.75" customHeight="1">
      <c r="C40" s="112"/>
      <c r="D40" s="44"/>
      <c r="E40" s="43" t="s">
        <v>126</v>
      </c>
      <c r="F40" s="43" t="s">
        <v>126</v>
      </c>
    </row>
    <row r="41" spans="3:7">
      <c r="C41" s="45">
        <v>1</v>
      </c>
      <c r="D41" s="45">
        <v>2</v>
      </c>
      <c r="E41" s="45">
        <v>3</v>
      </c>
      <c r="F41" s="45">
        <v>4</v>
      </c>
    </row>
    <row r="42" spans="3:7" ht="22.5">
      <c r="C42" s="46" t="s">
        <v>127</v>
      </c>
      <c r="D42" s="47" t="s">
        <v>128</v>
      </c>
      <c r="E42" s="48">
        <f>[3]собіварт_посл_БІРО!K10</f>
        <v>82.05082706367088</v>
      </c>
      <c r="F42" s="48">
        <f>[3]собіварт_посл_БІРО!M10</f>
        <v>82.050827063670866</v>
      </c>
    </row>
    <row r="43" spans="3:7" ht="24" customHeight="1">
      <c r="C43" s="46" t="s">
        <v>129</v>
      </c>
      <c r="D43" s="47" t="s">
        <v>130</v>
      </c>
      <c r="E43" s="48">
        <f>[3]собіварт_посл_БІРО!K11</f>
        <v>8.41</v>
      </c>
      <c r="F43" s="48">
        <f>[3]собіварт_посл_БІРО!M11</f>
        <v>8.41</v>
      </c>
    </row>
    <row r="44" spans="3:7" ht="23.25" customHeight="1">
      <c r="C44" s="46" t="s">
        <v>131</v>
      </c>
      <c r="D44" s="47" t="s">
        <v>132</v>
      </c>
      <c r="E44" s="48">
        <v>0</v>
      </c>
      <c r="F44" s="48">
        <v>0</v>
      </c>
    </row>
    <row r="45" spans="3:7" ht="14.25" customHeight="1">
      <c r="C45" s="46" t="s">
        <v>133</v>
      </c>
      <c r="D45" s="47" t="s">
        <v>113</v>
      </c>
      <c r="E45" s="48">
        <v>0</v>
      </c>
      <c r="F45" s="48">
        <v>0</v>
      </c>
    </row>
    <row r="46" spans="3:7" ht="12.75" customHeight="1">
      <c r="C46" s="46" t="s">
        <v>134</v>
      </c>
      <c r="D46" s="47" t="s">
        <v>50</v>
      </c>
      <c r="E46" s="48">
        <v>0</v>
      </c>
      <c r="F46" s="48">
        <v>0</v>
      </c>
    </row>
    <row r="47" spans="3:7" ht="15.75" customHeight="1">
      <c r="C47" s="46" t="s">
        <v>135</v>
      </c>
      <c r="D47" s="47" t="s">
        <v>115</v>
      </c>
      <c r="E47" s="48">
        <f>SUM(E42:E43)</f>
        <v>90.460827063670877</v>
      </c>
      <c r="F47" s="48">
        <f>SUM(F42:F43)</f>
        <v>90.460827063670862</v>
      </c>
    </row>
    <row r="48" spans="3:7" ht="14.25" customHeight="1">
      <c r="C48" s="46" t="s">
        <v>136</v>
      </c>
      <c r="D48" s="34" t="s">
        <v>58</v>
      </c>
      <c r="E48" s="48">
        <f t="shared" ref="E48:F48" si="3">E47*0.2</f>
        <v>18.092165412734175</v>
      </c>
      <c r="F48" s="48">
        <f t="shared" si="3"/>
        <v>18.092165412734172</v>
      </c>
    </row>
    <row r="49" spans="3:6" ht="16.5" customHeight="1">
      <c r="C49" s="33">
        <v>6</v>
      </c>
      <c r="D49" s="34" t="s">
        <v>116</v>
      </c>
      <c r="E49" s="49">
        <f t="shared" ref="E49:F49" si="4">SUM(E47:E48)</f>
        <v>108.55299247640505</v>
      </c>
      <c r="F49" s="49">
        <f t="shared" si="4"/>
        <v>108.55299247640504</v>
      </c>
    </row>
    <row r="53" spans="3:6">
      <c r="C53" s="26" t="s">
        <v>64</v>
      </c>
      <c r="D53" s="26"/>
      <c r="E53" s="26"/>
      <c r="F53" s="53" t="s">
        <v>65</v>
      </c>
    </row>
  </sheetData>
  <mergeCells count="18">
    <mergeCell ref="E4:F4"/>
    <mergeCell ref="E5:F5"/>
    <mergeCell ref="C7:F7"/>
    <mergeCell ref="C8:F8"/>
    <mergeCell ref="C10:C13"/>
    <mergeCell ref="D10:D12"/>
    <mergeCell ref="E10:F10"/>
    <mergeCell ref="E32:F32"/>
    <mergeCell ref="C34:F34"/>
    <mergeCell ref="E11:F11"/>
    <mergeCell ref="C24:D24"/>
    <mergeCell ref="E31:F31"/>
    <mergeCell ref="C35:F35"/>
    <mergeCell ref="E36:F36"/>
    <mergeCell ref="C37:C40"/>
    <mergeCell ref="D37:D39"/>
    <mergeCell ref="E37:E39"/>
    <mergeCell ref="F37:F39"/>
  </mergeCells>
  <conditionalFormatting sqref="C14:F14 F30 C41:F41">
    <cfRule type="cellIs" dxfId="0" priority="3" operator="equal">
      <formula>0</formula>
    </cfRule>
  </conditionalFormatting>
  <pageMargins left="0.70866141732283472" right="0.70866141732283472" top="0.94488188976377963" bottom="0.74803149606299213" header="0.31496062992125984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Додаток 1</vt:lpstr>
      <vt:lpstr>Додаток2</vt:lpstr>
      <vt:lpstr>Додатки 3-6</vt:lpstr>
      <vt:lpstr>Додаток 7</vt:lpstr>
      <vt:lpstr>Додатки 8-9</vt:lpstr>
      <vt:lpstr>'Додатки 3-6'!Область_печати</vt:lpstr>
      <vt:lpstr>'Додатки 8-9'!Область_печати</vt:lpstr>
      <vt:lpstr>'Додаток 1'!Область_печати</vt:lpstr>
      <vt:lpstr>'Додаток 7'!Область_печати</vt:lpstr>
    </vt:vector>
  </TitlesOfParts>
  <Company>SamForum.ws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SamLab.ws</dc:creator>
  <cp:lastModifiedBy>SamLab.ws</cp:lastModifiedBy>
  <dcterms:created xsi:type="dcterms:W3CDTF">2018-12-20T08:20:38Z</dcterms:created>
  <dcterms:modified xsi:type="dcterms:W3CDTF">2018-12-20T08:55:07Z</dcterms:modified>
</cp:coreProperties>
</file>